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holytrinityprimary-my.sharepoint.com/personal/c_elsasser_holytrinityprimary_org/Documents/Documents/Finance &amp; Resources Committee/"/>
    </mc:Choice>
  </mc:AlternateContent>
  <xr:revisionPtr revIDLastSave="0" documentId="8_{F93462C5-3F4F-4822-9333-97385D4460A2}" xr6:coauthVersionLast="47" xr6:coauthVersionMax="47" xr10:uidLastSave="{00000000-0000-0000-0000-000000000000}"/>
  <bookViews>
    <workbookView xWindow="-110" yWindow="-110" windowWidth="19420" windowHeight="10300" activeTab="1" xr2:uid="{00000000-000D-0000-FFFF-FFFF00000000}"/>
  </bookViews>
  <sheets>
    <sheet name="Notes" sheetId="2" r:id="rId1"/>
    <sheet name="Monitoring" sheetId="1" r:id="rId2"/>
    <sheet name="NOR" sheetId="6" r:id="rId3"/>
    <sheet name="E Budget" sheetId="4" r:id="rId4"/>
    <sheet name="Balances" sheetId="5" r:id="rId5"/>
    <sheet name="Salary inputs" sheetId="3" r:id="rId6"/>
  </sheets>
  <externalReferences>
    <externalReference r:id="rId7"/>
  </externalReferences>
  <definedNames>
    <definedName name="otherfund">'[1]Other Funding Streams'!$A$4:$U$61</definedName>
    <definedName name="_xlnm.Print_Area" localSheetId="1">Monitoring!$A$1:$I$154</definedName>
    <definedName name="_xlnm.Print_Area" localSheetId="0">Notes!$A$1:$B$43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39" i="1" l="1"/>
  <c r="D9" i="1" l="1"/>
  <c r="D7" i="1"/>
  <c r="I75" i="1"/>
  <c r="E75" i="1"/>
  <c r="C87" i="1"/>
  <c r="I81" i="1"/>
  <c r="I80" i="1"/>
  <c r="I79" i="1"/>
  <c r="I78" i="1"/>
  <c r="I77" i="1"/>
  <c r="I76" i="1"/>
  <c r="I74" i="1"/>
  <c r="I73" i="1"/>
  <c r="E81" i="1"/>
  <c r="E80" i="1"/>
  <c r="E79" i="1"/>
  <c r="E78" i="1"/>
  <c r="E77" i="1"/>
  <c r="E76" i="1"/>
  <c r="E74" i="1"/>
  <c r="E73" i="1"/>
  <c r="C99" i="1"/>
  <c r="M16" i="6"/>
  <c r="M15" i="6"/>
  <c r="M14" i="6"/>
  <c r="M13" i="6"/>
  <c r="M9" i="6"/>
  <c r="M8" i="6"/>
  <c r="M7" i="6"/>
  <c r="C137" i="1"/>
  <c r="C133" i="1" s="1"/>
  <c r="C132" i="1"/>
  <c r="C131" i="1"/>
  <c r="C130" i="1"/>
  <c r="B4" i="5"/>
  <c r="B10" i="5" s="1"/>
  <c r="I1" i="5"/>
  <c r="B10" i="3"/>
  <c r="B24" i="3" s="1"/>
  <c r="B25" i="3" s="1"/>
  <c r="H20" i="3" s="1"/>
  <c r="E15" i="3"/>
  <c r="E16" i="3"/>
  <c r="E132" i="1"/>
  <c r="D87" i="1"/>
  <c r="D99" i="1"/>
  <c r="D12" i="1" s="1"/>
  <c r="E17" i="3"/>
  <c r="E18" i="3"/>
  <c r="E19" i="3"/>
  <c r="E20" i="3"/>
  <c r="E21" i="3"/>
  <c r="H39" i="1"/>
  <c r="H15" i="1" s="1"/>
  <c r="H87" i="1"/>
  <c r="H11" i="1" s="1"/>
  <c r="H99" i="1"/>
  <c r="H12" i="1" s="1"/>
  <c r="C15" i="1"/>
  <c r="H60" i="1"/>
  <c r="H16" i="1" s="1"/>
  <c r="H9" i="1"/>
  <c r="C60" i="1"/>
  <c r="D60" i="1"/>
  <c r="D16" i="1" s="1"/>
  <c r="D39" i="1"/>
  <c r="D15" i="1" s="1"/>
  <c r="E1" i="5"/>
  <c r="B32" i="5"/>
  <c r="B33" i="5"/>
  <c r="J14" i="5"/>
  <c r="J15" i="5"/>
  <c r="J16" i="5"/>
  <c r="J17" i="5"/>
  <c r="J18" i="5"/>
  <c r="J19" i="5"/>
  <c r="J20" i="5"/>
  <c r="J21" i="5"/>
  <c r="J22" i="5"/>
  <c r="J23" i="5"/>
  <c r="J24" i="5"/>
  <c r="J25" i="5"/>
  <c r="J26" i="5"/>
  <c r="J27" i="5"/>
  <c r="J28" i="5"/>
  <c r="J29" i="5"/>
  <c r="J30" i="5"/>
  <c r="J32" i="5"/>
  <c r="B9" i="5"/>
  <c r="G1" i="4"/>
  <c r="E2" i="4"/>
  <c r="D26" i="1"/>
  <c r="E1" i="4" s="1"/>
  <c r="C1" i="4"/>
  <c r="A1" i="4"/>
  <c r="C12" i="4"/>
  <c r="E12" i="4"/>
  <c r="G12" i="4"/>
  <c r="C16" i="4"/>
  <c r="E16" i="4"/>
  <c r="G16" i="4"/>
  <c r="C18" i="4"/>
  <c r="E18" i="4"/>
  <c r="G18" i="4"/>
  <c r="C23" i="4"/>
  <c r="G23" i="4"/>
  <c r="C24" i="4"/>
  <c r="G24" i="4"/>
  <c r="I31" i="1"/>
  <c r="I32" i="1"/>
  <c r="I33" i="1"/>
  <c r="I34" i="1"/>
  <c r="I35" i="1"/>
  <c r="I36" i="1"/>
  <c r="I37" i="1"/>
  <c r="I38" i="1"/>
  <c r="I40" i="1"/>
  <c r="I41" i="1"/>
  <c r="I42" i="1"/>
  <c r="I43" i="1"/>
  <c r="I44" i="1"/>
  <c r="I45" i="1"/>
  <c r="I46" i="1"/>
  <c r="I47" i="1"/>
  <c r="I48" i="1"/>
  <c r="I49" i="1"/>
  <c r="I50" i="1"/>
  <c r="I51" i="1"/>
  <c r="I52" i="1"/>
  <c r="I53" i="1"/>
  <c r="I54" i="1"/>
  <c r="I55" i="1"/>
  <c r="I56" i="1"/>
  <c r="I57" i="1"/>
  <c r="I58" i="1"/>
  <c r="I59" i="1"/>
  <c r="I29" i="1"/>
  <c r="I30" i="1"/>
  <c r="I28" i="1"/>
  <c r="H66" i="1"/>
  <c r="C66" i="1"/>
  <c r="I84" i="1"/>
  <c r="E84" i="1"/>
  <c r="E22" i="3"/>
  <c r="D22" i="3"/>
  <c r="B22" i="3"/>
  <c r="E29" i="1"/>
  <c r="E30" i="1"/>
  <c r="E31" i="1"/>
  <c r="E32" i="1"/>
  <c r="E33" i="1"/>
  <c r="E34" i="1"/>
  <c r="E35" i="1"/>
  <c r="E36" i="1"/>
  <c r="E37" i="1"/>
  <c r="E38" i="1"/>
  <c r="E40" i="1"/>
  <c r="E41" i="1"/>
  <c r="E42" i="1"/>
  <c r="E43" i="1"/>
  <c r="E44" i="1"/>
  <c r="E45" i="1"/>
  <c r="E46" i="1"/>
  <c r="E47" i="1"/>
  <c r="E48" i="1"/>
  <c r="E49" i="1"/>
  <c r="E50" i="1"/>
  <c r="E51" i="1"/>
  <c r="E52" i="1"/>
  <c r="E53" i="1"/>
  <c r="E54" i="1"/>
  <c r="E55" i="1"/>
  <c r="E56" i="1"/>
  <c r="E57" i="1"/>
  <c r="E58" i="1"/>
  <c r="E59" i="1"/>
  <c r="E28" i="1"/>
  <c r="D66" i="1"/>
  <c r="I97" i="1"/>
  <c r="I96" i="1"/>
  <c r="I95" i="1"/>
  <c r="I94" i="1"/>
  <c r="I93" i="1"/>
  <c r="I92" i="1"/>
  <c r="I91" i="1"/>
  <c r="I90" i="1"/>
  <c r="I85" i="1"/>
  <c r="I83" i="1"/>
  <c r="I82" i="1"/>
  <c r="I72" i="1"/>
  <c r="I71" i="1"/>
  <c r="I70" i="1"/>
  <c r="I69" i="1"/>
  <c r="E97" i="1"/>
  <c r="E96" i="1"/>
  <c r="E95" i="1"/>
  <c r="E94" i="1"/>
  <c r="E93" i="1"/>
  <c r="E92" i="1"/>
  <c r="E91" i="1"/>
  <c r="E90" i="1"/>
  <c r="E70" i="1"/>
  <c r="E71" i="1"/>
  <c r="E72" i="1"/>
  <c r="E82" i="1"/>
  <c r="E83" i="1"/>
  <c r="E85" i="1"/>
  <c r="E69" i="1"/>
  <c r="B118" i="1"/>
  <c r="B117" i="1"/>
  <c r="B116" i="1"/>
  <c r="B115" i="1"/>
  <c r="B114" i="1"/>
  <c r="B113" i="1"/>
  <c r="B112" i="1"/>
  <c r="B111" i="1"/>
  <c r="B110" i="1"/>
  <c r="B109" i="1"/>
  <c r="B108" i="1"/>
  <c r="B107" i="1"/>
  <c r="E27" i="1" s="1"/>
  <c r="E26" i="1"/>
  <c r="E66" i="1" s="1"/>
  <c r="E88" i="1" l="1"/>
  <c r="H17" i="1"/>
  <c r="D11" i="1"/>
  <c r="D13" i="1" s="1"/>
  <c r="I87" i="1"/>
  <c r="D17" i="1"/>
  <c r="E60" i="1"/>
  <c r="D101" i="1"/>
  <c r="C11" i="1"/>
  <c r="I11" i="1" s="1"/>
  <c r="C101" i="1"/>
  <c r="C125" i="1" s="1"/>
  <c r="E99" i="1"/>
  <c r="I99" i="1"/>
  <c r="C16" i="1"/>
  <c r="I16" i="1" s="1"/>
  <c r="I39" i="1"/>
  <c r="C62" i="1"/>
  <c r="E39" i="1"/>
  <c r="E87" i="1"/>
  <c r="H13" i="1"/>
  <c r="H19" i="3"/>
  <c r="D62" i="1"/>
  <c r="C12" i="1"/>
  <c r="H101" i="1"/>
  <c r="I15" i="1"/>
  <c r="H16" i="3"/>
  <c r="H18" i="3"/>
  <c r="H62" i="1"/>
  <c r="H21" i="3"/>
  <c r="H17" i="3"/>
  <c r="H15" i="3"/>
  <c r="I60" i="1"/>
  <c r="H19" i="1" l="1"/>
  <c r="H21" i="1" s="1"/>
  <c r="C124" i="1"/>
  <c r="I101" i="1"/>
  <c r="C123" i="1"/>
  <c r="E101" i="1"/>
  <c r="C13" i="1"/>
  <c r="D19" i="1"/>
  <c r="D21" i="1" s="1"/>
  <c r="C126" i="1"/>
  <c r="C17" i="1"/>
  <c r="E62" i="1"/>
  <c r="I62" i="1"/>
  <c r="I12" i="1"/>
  <c r="H125" i="1"/>
  <c r="H123" i="1"/>
  <c r="H126" i="1"/>
  <c r="H124" i="1"/>
  <c r="C19" i="1" l="1"/>
  <c r="C21" i="1" s="1"/>
  <c r="I19"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Vanessa Leamon (AfC)</author>
    <author>localprofile</author>
  </authors>
  <commentList>
    <comment ref="C9" authorId="0" shapeId="0" xr:uid="{CE90CFFD-C433-4947-97B6-6BF28F0FC5F5}">
      <text>
        <r>
          <rPr>
            <b/>
            <sz val="9"/>
            <color indexed="81"/>
            <rFont val="Tahoma"/>
            <family val="2"/>
          </rPr>
          <t>y11 8198</t>
        </r>
      </text>
    </comment>
    <comment ref="A69" authorId="1" shapeId="0" xr:uid="{00000000-0006-0000-0100-000001000000}">
      <text>
        <r>
          <rPr>
            <b/>
            <sz val="9"/>
            <color indexed="81"/>
            <rFont val="Tahoma"/>
            <family val="2"/>
          </rPr>
          <t>Y14 8400</t>
        </r>
      </text>
    </comment>
    <comment ref="A70" authorId="1" shapeId="0" xr:uid="{00000000-0006-0000-0100-000002000000}">
      <text>
        <r>
          <rPr>
            <b/>
            <sz val="9"/>
            <color indexed="81"/>
            <rFont val="Tahoma"/>
            <family val="2"/>
          </rPr>
          <t>Y14 8286</t>
        </r>
      </text>
    </comment>
    <comment ref="A71" authorId="1" shapeId="0" xr:uid="{00000000-0006-0000-0100-000005000000}">
      <text>
        <r>
          <rPr>
            <b/>
            <sz val="9"/>
            <color indexed="81"/>
            <rFont val="Tahoma"/>
            <family val="2"/>
          </rPr>
          <t>Y14 8480</t>
        </r>
      </text>
    </comment>
    <comment ref="A72" authorId="1" shapeId="0" xr:uid="{00000000-0006-0000-0100-000007000000}">
      <text>
        <r>
          <rPr>
            <b/>
            <sz val="9"/>
            <color indexed="81"/>
            <rFont val="Tahoma"/>
            <family val="2"/>
          </rPr>
          <t>Y14 8305</t>
        </r>
      </text>
    </comment>
  </commentList>
</comments>
</file>

<file path=xl/sharedStrings.xml><?xml version="1.0" encoding="utf-8"?>
<sst xmlns="http://schemas.openxmlformats.org/spreadsheetml/2006/main" count="454" uniqueCount="362">
  <si>
    <t>E01</t>
  </si>
  <si>
    <t>Total Teaching Staff</t>
  </si>
  <si>
    <t>E03</t>
  </si>
  <si>
    <t>Total Educational Support Staff</t>
  </si>
  <si>
    <t>E04</t>
  </si>
  <si>
    <t>Total Premises Staff</t>
  </si>
  <si>
    <t>E05</t>
  </si>
  <si>
    <t>Total Admin &amp; Clerical Staff</t>
  </si>
  <si>
    <t>E07</t>
  </si>
  <si>
    <t>Total Other Staff</t>
  </si>
  <si>
    <t>E08</t>
  </si>
  <si>
    <t>Total Indirect Employee Expenses</t>
  </si>
  <si>
    <t>E09</t>
  </si>
  <si>
    <t>Total Staff Development &amp; Training</t>
  </si>
  <si>
    <t>E10</t>
  </si>
  <si>
    <t>Total Supply Teacher Insurance</t>
  </si>
  <si>
    <t>E11</t>
  </si>
  <si>
    <t>Total Staff Related Insurance</t>
  </si>
  <si>
    <t>E12</t>
  </si>
  <si>
    <t>Total Building Maint/Improvement</t>
  </si>
  <si>
    <t>E13</t>
  </si>
  <si>
    <t>Total Grounds Maintenance</t>
  </si>
  <si>
    <t>E14</t>
  </si>
  <si>
    <t>Total Cleaning &amp; Caretaking</t>
  </si>
  <si>
    <t>E15</t>
  </si>
  <si>
    <t>Total Water &amp; Sewerage</t>
  </si>
  <si>
    <t>E16</t>
  </si>
  <si>
    <t>Total Energy</t>
  </si>
  <si>
    <t>E17</t>
  </si>
  <si>
    <t>E18</t>
  </si>
  <si>
    <t>Total Other Occupation Costs</t>
  </si>
  <si>
    <t>E19</t>
  </si>
  <si>
    <t>Total Learning Resources (not ICT)</t>
  </si>
  <si>
    <t>Total ICT Learning Resources</t>
  </si>
  <si>
    <t>E22</t>
  </si>
  <si>
    <t>Total Admin</t>
  </si>
  <si>
    <t>E23</t>
  </si>
  <si>
    <t>Total Other Insurance Premiums</t>
  </si>
  <si>
    <t>E25</t>
  </si>
  <si>
    <t>Total Catering Supplies</t>
  </si>
  <si>
    <t>E26</t>
  </si>
  <si>
    <t>Total Agency Supply Staff</t>
  </si>
  <si>
    <t>E27</t>
  </si>
  <si>
    <t>Total Curriculum Bought in Services</t>
  </si>
  <si>
    <t>E28</t>
  </si>
  <si>
    <t>Total Other Bought in Services</t>
  </si>
  <si>
    <t>I01</t>
  </si>
  <si>
    <t>I03</t>
  </si>
  <si>
    <t>I05A</t>
  </si>
  <si>
    <t>I08A</t>
  </si>
  <si>
    <t>I08B</t>
  </si>
  <si>
    <t>I09</t>
  </si>
  <si>
    <t>I10</t>
  </si>
  <si>
    <t>Total Receipts from Supply Teachers Ins Claims</t>
  </si>
  <si>
    <t>I13</t>
  </si>
  <si>
    <t>Total Donations/or Private Funds</t>
  </si>
  <si>
    <t>I12</t>
  </si>
  <si>
    <t>Total Income from Contributions to Visits etc</t>
  </si>
  <si>
    <t>Income from catering</t>
  </si>
  <si>
    <t>E02</t>
  </si>
  <si>
    <t>Total Supply Staff</t>
  </si>
  <si>
    <t>E24</t>
  </si>
  <si>
    <t>Total Special Facilities</t>
  </si>
  <si>
    <t>E06</t>
  </si>
  <si>
    <t>Total Kitchen Staff</t>
  </si>
  <si>
    <t>Total Funds Delegated by the LEA</t>
  </si>
  <si>
    <t>Variance (£)</t>
  </si>
  <si>
    <t>SCHOOL</t>
  </si>
  <si>
    <t>E21</t>
  </si>
  <si>
    <t>Total Exam Fees</t>
  </si>
  <si>
    <t>CFR REF</t>
  </si>
  <si>
    <t>EXPENDITURE</t>
  </si>
  <si>
    <t>Income from letting premises</t>
  </si>
  <si>
    <t>Other income from facilities and services</t>
  </si>
  <si>
    <t>I11</t>
  </si>
  <si>
    <t>Total Receipts from Other Insurance Claims</t>
  </si>
  <si>
    <t>I05B</t>
  </si>
  <si>
    <t>TOTAL EXPENDITURE</t>
  </si>
  <si>
    <t>SURPLUS/(DEFICIT) POSITION</t>
  </si>
  <si>
    <t>Cost Centre</t>
  </si>
  <si>
    <t xml:space="preserve"> YEAR TO DATE REVIEW</t>
  </si>
  <si>
    <t>APRIL</t>
  </si>
  <si>
    <t>MAY</t>
  </si>
  <si>
    <t>JUNE</t>
  </si>
  <si>
    <t>JULY</t>
  </si>
  <si>
    <t>AUGUST</t>
  </si>
  <si>
    <t>SEPTEMBER</t>
  </si>
  <si>
    <t>OCTOBER</t>
  </si>
  <si>
    <t>NOVEMBER</t>
  </si>
  <si>
    <t>DECEMBER</t>
  </si>
  <si>
    <t>JANUARY</t>
  </si>
  <si>
    <t>FEBRUARY</t>
  </si>
  <si>
    <t>MARCH</t>
  </si>
  <si>
    <t>1 mth</t>
  </si>
  <si>
    <t>2 mths</t>
  </si>
  <si>
    <t>3 mths</t>
  </si>
  <si>
    <t>4 mths</t>
  </si>
  <si>
    <t>5 mths</t>
  </si>
  <si>
    <t>6 mths</t>
  </si>
  <si>
    <t>7 mths</t>
  </si>
  <si>
    <t>8 mths</t>
  </si>
  <si>
    <t>9 mths</t>
  </si>
  <si>
    <t>10 mths</t>
  </si>
  <si>
    <t>11 mths</t>
  </si>
  <si>
    <t>12 mths</t>
  </si>
  <si>
    <t>YTD (from CFR report) (£)</t>
  </si>
  <si>
    <t>Notes (spend over/under expected %)</t>
  </si>
  <si>
    <t>SEN Resource Unit place funding (not top-up, I03)</t>
  </si>
  <si>
    <t>High Needs Top-Up Funding</t>
  </si>
  <si>
    <t>Pupil Premium</t>
  </si>
  <si>
    <t>TOTAL GRANT FUNDING</t>
  </si>
  <si>
    <t>[other self - generated income]</t>
  </si>
  <si>
    <t>[CFR code]</t>
  </si>
  <si>
    <r>
      <t xml:space="preserve">GRANT FUNDING  </t>
    </r>
    <r>
      <rPr>
        <i/>
        <sz val="11"/>
        <color theme="1"/>
        <rFont val="Calibri"/>
        <family val="2"/>
        <scheme val="minor"/>
      </rPr>
      <t>(enter figures as positive)</t>
    </r>
  </si>
  <si>
    <r>
      <t xml:space="preserve">SELF-GENERATED INCOME  </t>
    </r>
    <r>
      <rPr>
        <i/>
        <sz val="11"/>
        <color theme="1"/>
        <rFont val="Calibri"/>
        <family val="2"/>
        <scheme val="minor"/>
      </rPr>
      <t>(enter figures as positive)</t>
    </r>
  </si>
  <si>
    <t>TOTAL SELF-GENERATED INCOME</t>
  </si>
  <si>
    <r>
      <t xml:space="preserve">TOTAL REVENUE INCOME </t>
    </r>
    <r>
      <rPr>
        <sz val="11"/>
        <color theme="1"/>
        <rFont val="Calibri"/>
        <family val="2"/>
        <scheme val="minor"/>
      </rPr>
      <t xml:space="preserve"> </t>
    </r>
    <r>
      <rPr>
        <sz val="10"/>
        <color theme="1"/>
        <rFont val="Calibri"/>
        <family val="2"/>
        <scheme val="minor"/>
      </rPr>
      <t>(Grant Funding + Self-Generated Income)</t>
    </r>
  </si>
  <si>
    <t>NOTES</t>
  </si>
  <si>
    <t>A2</t>
  </si>
  <si>
    <t>Notes</t>
  </si>
  <si>
    <t>Cell/ Column</t>
  </si>
  <si>
    <t>Column E</t>
  </si>
  <si>
    <t>B3</t>
  </si>
  <si>
    <t>D3</t>
  </si>
  <si>
    <t>Name of School</t>
  </si>
  <si>
    <t>School Cost Centre</t>
  </si>
  <si>
    <t>Column C</t>
  </si>
  <si>
    <t>Populate with the figures in your original budget plan.  Adjust this if any virements have been posted in month</t>
  </si>
  <si>
    <t>Column D</t>
  </si>
  <si>
    <t>Column A</t>
  </si>
  <si>
    <t>Column F</t>
  </si>
  <si>
    <t>Include notes where spend has been under or over expected % to date; or where the projected outturn differs from the budget plan.</t>
  </si>
  <si>
    <t>From at least Month 6 onwards (September CFR) include a projected outturn. For each row, consider whether this should be per the budget plan or whether this should be adjusted for known commitments or a significant over/underspend to date.</t>
  </si>
  <si>
    <t>Column H</t>
  </si>
  <si>
    <t>Will show the amount by which the Projected Outturn differs to the Budget Plan</t>
  </si>
  <si>
    <t>Expenditure per the CFR codes</t>
  </si>
  <si>
    <t>For Income, this column shows the variance between the Budget plan and income received to date (as this may not be evenly spread over the year).  Positive where actual is &gt; budget; negative where actual &lt; budget.</t>
  </si>
  <si>
    <t>STAFFING METRICS</t>
  </si>
  <si>
    <t>IN-YEAR BALANCE (TRI less Expenditure)</t>
  </si>
  <si>
    <t>It may be useful to download historic data for the School from the Benchmarking Website and track the trend over the last 5 years.</t>
  </si>
  <si>
    <t>The following data is used for the metrics:</t>
  </si>
  <si>
    <t>All the CFR "I" codes, ie Total Grant Funding + Total Self-Generated Income</t>
  </si>
  <si>
    <t>E03, ie the costs of TAs and HLTAs.</t>
  </si>
  <si>
    <t>E04 + E05 + E06 + E07.  Where services are externally contracted (eg cleaning, catering, etc), include the labour cost under NCSC.</t>
  </si>
  <si>
    <t xml:space="preserve">The Integrated Curriculum and Financial Planning methodology ("ICFP") includes 12 metrics that are useful for monitoring the financial resilience of a School's budget and 3 year plans.  We have included some here that can be directly generated from the budget plan/CFR report.  </t>
  </si>
  <si>
    <t>Total Staff Costs</t>
  </si>
  <si>
    <t>TTC + CSC + NCSC.  We would also suggest including E08 to E11.  So, Total Staff Costs = E01 to E11 + E26 + any adjustments for staff costs included in cleaning, catering contracts, etc and any external teachers under E28.</t>
  </si>
  <si>
    <t>E01 + E02 + E26 + any teaching staff costs included in another CFR code (eg an external head; language teachers under E28).  Teaching staff costs includes non-classroom based teachers (eg leadership).</t>
  </si>
  <si>
    <t>Benchmarks</t>
  </si>
  <si>
    <t>Remember that the metrics are just a useful starting point for discussion and a tool to enable a school to ensure its financial resilience.</t>
  </si>
  <si>
    <t>Total Teaching Costs</t>
  </si>
  <si>
    <t>Curriculum Staff Costs</t>
  </si>
  <si>
    <t>Non-Curriculum Staff Costs</t>
  </si>
  <si>
    <t>TOTAL STAFF COSTS ** /  TRI</t>
  </si>
  <si>
    <t>TOTAL TEACHING COSTS ** / TRI</t>
  </si>
  <si>
    <t>NON-CURRICULUM STAFF COSTS ** / TRI</t>
  </si>
  <si>
    <t>CURRICULUM SUPPORT STAFF COSTS (E03) / TRI</t>
  </si>
  <si>
    <t>**  See 'Notes' tab.  Additional costs may need to be included.</t>
  </si>
  <si>
    <t>If there are any rows you don't need, please let us know and we can hide these.</t>
  </si>
  <si>
    <t>PE Grant</t>
  </si>
  <si>
    <t>UIFSM</t>
  </si>
  <si>
    <r>
      <t xml:space="preserve">Populate with your monthly figures per your </t>
    </r>
    <r>
      <rPr>
        <b/>
        <u/>
        <sz val="14"/>
        <color theme="1"/>
        <rFont val="Calibri"/>
        <family val="2"/>
        <scheme val="minor"/>
      </rPr>
      <t>CFR report</t>
    </r>
    <r>
      <rPr>
        <sz val="14"/>
        <color theme="1"/>
        <rFont val="Calibri"/>
        <family val="2"/>
        <scheme val="minor"/>
      </rPr>
      <t xml:space="preserve">.  </t>
    </r>
  </si>
  <si>
    <r>
      <t>For Expenditure, this column shows the actual % spend to date.  Where this is above the expected %, the cell will be automatically highlighted</t>
    </r>
    <r>
      <rPr>
        <sz val="14"/>
        <rFont val="Calibri"/>
        <family val="2"/>
        <scheme val="minor"/>
      </rPr>
      <t xml:space="preserve"> (apart from known one-off costs, eg Rates, Insurance, SLAs).</t>
    </r>
  </si>
  <si>
    <r>
      <t xml:space="preserve">"Contingency" </t>
    </r>
    <r>
      <rPr>
        <sz val="14"/>
        <color theme="1"/>
        <rFont val="Calibri"/>
        <family val="2"/>
        <scheme val="minor"/>
      </rPr>
      <t>- note that Contingency is a 'Reserve' and not and 'Expenditure' line in the budget plan.  It is effectively the expected year end balance and is therefore shown here under the 'Surplus/Deficit' position.</t>
    </r>
  </si>
  <si>
    <r>
      <rPr>
        <b/>
        <sz val="14"/>
        <color theme="1"/>
        <rFont val="Calibri"/>
        <family val="2"/>
        <scheme val="minor"/>
      </rPr>
      <t xml:space="preserve">"TRI" </t>
    </r>
    <r>
      <rPr>
        <sz val="14"/>
        <color theme="1"/>
        <rFont val="Calibri"/>
        <family val="2"/>
        <scheme val="minor"/>
      </rPr>
      <t xml:space="preserve">Total Revenue Income </t>
    </r>
  </si>
  <si>
    <r>
      <rPr>
        <b/>
        <sz val="14"/>
        <color theme="1"/>
        <rFont val="Calibri"/>
        <family val="2"/>
        <scheme val="minor"/>
      </rPr>
      <t xml:space="preserve">"CSC" </t>
    </r>
    <r>
      <rPr>
        <sz val="14"/>
        <color theme="1"/>
        <rFont val="Calibri"/>
        <family val="2"/>
        <scheme val="minor"/>
      </rPr>
      <t>Curriculum Staff Costs</t>
    </r>
  </si>
  <si>
    <r>
      <t xml:space="preserve">"NCSC"  </t>
    </r>
    <r>
      <rPr>
        <sz val="14"/>
        <color theme="1"/>
        <rFont val="Calibri"/>
        <family val="2"/>
        <scheme val="minor"/>
      </rPr>
      <t>Non-Curriculum Staff Costs</t>
    </r>
  </si>
  <si>
    <t>E30</t>
  </si>
  <si>
    <t>Revenue Contribution to Capital</t>
  </si>
  <si>
    <r>
      <t xml:space="preserve">Variance:  </t>
    </r>
    <r>
      <rPr>
        <i/>
        <sz val="9"/>
        <color theme="1"/>
        <rFont val="Calibri"/>
        <family val="2"/>
        <scheme val="minor"/>
      </rPr>
      <t>More/(less) than budget (£)</t>
    </r>
  </si>
  <si>
    <t>SALARY INPUT</t>
  </si>
  <si>
    <t>Month</t>
  </si>
  <si>
    <t>£</t>
  </si>
  <si>
    <t>Months to date</t>
  </si>
  <si>
    <t>Months remaining</t>
  </si>
  <si>
    <t>April</t>
  </si>
  <si>
    <t>June</t>
  </si>
  <si>
    <t>July</t>
  </si>
  <si>
    <t>August</t>
  </si>
  <si>
    <t>September</t>
  </si>
  <si>
    <t>October</t>
  </si>
  <si>
    <t>November</t>
  </si>
  <si>
    <t>December</t>
  </si>
  <si>
    <t>January</t>
  </si>
  <si>
    <t>February</t>
  </si>
  <si>
    <t>March</t>
  </si>
  <si>
    <r>
      <rPr>
        <b/>
        <sz val="11"/>
        <color theme="1"/>
        <rFont val="Calibri"/>
        <family val="2"/>
        <scheme val="minor"/>
      </rPr>
      <t>Column B:</t>
    </r>
    <r>
      <rPr>
        <sz val="11"/>
        <color theme="1"/>
        <rFont val="Calibri"/>
        <family val="2"/>
        <scheme val="minor"/>
      </rPr>
      <t xml:space="preserve">  Input monthly salary totals from CFR report</t>
    </r>
  </si>
  <si>
    <r>
      <rPr>
        <b/>
        <sz val="11"/>
        <color theme="1"/>
        <rFont val="Calibri"/>
        <family val="2"/>
        <scheme val="minor"/>
      </rPr>
      <t>Column D:</t>
    </r>
    <r>
      <rPr>
        <sz val="11"/>
        <color theme="1"/>
        <rFont val="Calibri"/>
        <family val="2"/>
        <scheme val="minor"/>
      </rPr>
      <t xml:space="preserve">  Include any manual adjustments to 'normalise' the month (eg deduct any one-off timesheets, etc)</t>
    </r>
  </si>
  <si>
    <r>
      <rPr>
        <b/>
        <sz val="11"/>
        <color theme="1"/>
        <rFont val="Calibri"/>
        <family val="2"/>
        <scheme val="minor"/>
      </rPr>
      <t>Column E:</t>
    </r>
    <r>
      <rPr>
        <sz val="11"/>
        <color theme="1"/>
        <rFont val="Calibri"/>
        <family val="2"/>
        <scheme val="minor"/>
      </rPr>
      <t xml:space="preserve">  This will automatically calculate a 'normal' month to be used for projections</t>
    </r>
  </si>
  <si>
    <t>Monthly spend</t>
  </si>
  <si>
    <t>Manual adj</t>
  </si>
  <si>
    <t>Normalised Mthly</t>
  </si>
  <si>
    <t>Projection for remaining mths</t>
  </si>
  <si>
    <t>Any other manual adjustments</t>
  </si>
  <si>
    <t>Please complete yellow cells; grey cells are formulated</t>
  </si>
  <si>
    <r>
      <t xml:space="preserve">Column G:  </t>
    </r>
    <r>
      <rPr>
        <sz val="11"/>
        <color theme="1"/>
        <rFont val="Calibri"/>
        <family val="2"/>
        <scheme val="minor"/>
      </rPr>
      <t>to be used for any other known adjustments required</t>
    </r>
  </si>
  <si>
    <r>
      <t xml:space="preserve">Column H:  </t>
    </r>
    <r>
      <rPr>
        <sz val="11"/>
        <color theme="1"/>
        <rFont val="Calibri"/>
        <family val="2"/>
        <scheme val="minor"/>
      </rPr>
      <t>Calculates a projection for the remaining months</t>
    </r>
  </si>
  <si>
    <t>Manual Adjs</t>
  </si>
  <si>
    <t>SALARY INPUT TAB</t>
  </si>
  <si>
    <t>E31/2</t>
  </si>
  <si>
    <t>Total Community Focused School Staff &amp; Costs</t>
  </si>
  <si>
    <t>E29</t>
  </si>
  <si>
    <t>Loan Interest</t>
  </si>
  <si>
    <t>I18D</t>
  </si>
  <si>
    <t>I18C</t>
  </si>
  <si>
    <t>IN-YEAR POSITION</t>
  </si>
  <si>
    <t>INCOME</t>
  </si>
  <si>
    <t>CLUBS BUDGET</t>
  </si>
  <si>
    <t>Grants income</t>
  </si>
  <si>
    <t>ANALYSIS OF BALANCES</t>
  </si>
  <si>
    <t xml:space="preserve">SCHOOL: </t>
  </si>
  <si>
    <t>Cost Centre:</t>
  </si>
  <si>
    <t>Uncommitted Balances</t>
  </si>
  <si>
    <t>Max:  Secondary 5% of Budget Share; Primary 8% of Budget Share</t>
  </si>
  <si>
    <t>Committed Balances</t>
  </si>
  <si>
    <t>Should agree to Balance Control Mechanism submission</t>
  </si>
  <si>
    <t>COMMITTED BALANCES</t>
  </si>
  <si>
    <t>SDP Reference</t>
  </si>
  <si>
    <t>Expected Yrs of project</t>
  </si>
  <si>
    <t>eg E19</t>
  </si>
  <si>
    <t>eg E21</t>
  </si>
  <si>
    <t>E</t>
  </si>
  <si>
    <t>eg IT Project</t>
  </si>
  <si>
    <t>Library Project</t>
  </si>
  <si>
    <t>etc</t>
  </si>
  <si>
    <t>Please refer to the DfE's Consistent Financial Reporting Framework for appropriate use of Committed Balances.</t>
  </si>
  <si>
    <t>Committed Balances should tie into the School Development Plan.</t>
  </si>
  <si>
    <t>This might include:</t>
  </si>
  <si>
    <t>Specific grants carried forward from one financial year to the next (particularly when they relate to an academic year) eg Pupil Premium, Coronavirus Catch-up Funding, etc</t>
  </si>
  <si>
    <t>A planned investment projects, eg IT investment, improvements to the site and buildings, etc.  These projects should be specifically agreed in the School Development Plan and include a start date and expected time to completion</t>
  </si>
  <si>
    <t>Significant and known short-term changes to pupil numbers (eg Garrison changes)</t>
  </si>
  <si>
    <t>Staffing - only where there are specific short-term and one-off costs in response to needs identified by Ofsted or as a result of staff restructuring.</t>
  </si>
  <si>
    <t>Pupil/Teacher Ratio</t>
  </si>
  <si>
    <t>Average Class Size</t>
  </si>
  <si>
    <t>Teachers Contact Ratio</t>
  </si>
  <si>
    <t>Average Teacher Cost</t>
  </si>
  <si>
    <t>NOR Main School</t>
  </si>
  <si>
    <t>NOR Nursery</t>
  </si>
  <si>
    <t>NOR Resource Unit</t>
  </si>
  <si>
    <t>SUMMARY POSITION</t>
  </si>
  <si>
    <t>Grant Funding</t>
  </si>
  <si>
    <t>Self-Generated Income</t>
  </si>
  <si>
    <t>TOTAL REVENUE INCOME</t>
  </si>
  <si>
    <t>Staffing Costs</t>
  </si>
  <si>
    <t>Non-Staffing Costs</t>
  </si>
  <si>
    <t>Total Non-Staff Costs</t>
  </si>
  <si>
    <t>SUMMARY OF NUMBER ON ROLL</t>
  </si>
  <si>
    <t>2 year old - initial allocation + in-year adjustments</t>
  </si>
  <si>
    <t>EYSFF  - initial allocation + in-year adjustments &amp; PP</t>
  </si>
  <si>
    <t>TOTAL REVENUE INCOME  ("TRI")</t>
  </si>
  <si>
    <r>
      <t>Primary Schools</t>
    </r>
    <r>
      <rPr>
        <b/>
        <sz val="14"/>
        <color theme="1"/>
        <rFont val="Calibri"/>
        <family val="2"/>
        <scheme val="minor"/>
      </rPr>
      <t xml:space="preserve"> 75-78% </t>
    </r>
    <r>
      <rPr>
        <sz val="14"/>
        <color theme="1"/>
        <rFont val="Calibri"/>
        <family val="2"/>
        <scheme val="minor"/>
      </rPr>
      <t xml:space="preserve">of TRI; Secondary Schools </t>
    </r>
    <r>
      <rPr>
        <b/>
        <sz val="14"/>
        <color theme="1"/>
        <rFont val="Calibri"/>
        <family val="2"/>
        <scheme val="minor"/>
      </rPr>
      <t>72-75%</t>
    </r>
    <r>
      <rPr>
        <sz val="14"/>
        <color theme="1"/>
        <rFont val="Calibri"/>
        <family val="2"/>
        <scheme val="minor"/>
      </rPr>
      <t xml:space="preserve"> of TRI.  Any higher, and the school will struggle to cover its fixed costs as well as invest in longer term resources, eg buildings, IT, etc.   Cell will show </t>
    </r>
    <r>
      <rPr>
        <b/>
        <sz val="14"/>
        <color rgb="FFFF0000"/>
        <rFont val="Calibri"/>
        <family val="2"/>
        <scheme val="minor"/>
      </rPr>
      <t>Red</t>
    </r>
    <r>
      <rPr>
        <sz val="14"/>
        <color theme="1"/>
        <rFont val="Calibri"/>
        <family val="2"/>
        <scheme val="minor"/>
      </rPr>
      <t xml:space="preserve"> if this is over</t>
    </r>
    <r>
      <rPr>
        <b/>
        <sz val="14"/>
        <color rgb="FFFF0000"/>
        <rFont val="Calibri"/>
        <family val="2"/>
        <scheme val="minor"/>
      </rPr>
      <t xml:space="preserve"> 78%.</t>
    </r>
  </si>
  <si>
    <r>
      <t xml:space="preserve">Primary Schools </t>
    </r>
    <r>
      <rPr>
        <b/>
        <sz val="14"/>
        <color theme="1"/>
        <rFont val="Calibri"/>
        <family val="2"/>
        <scheme val="minor"/>
      </rPr>
      <t>45-49%</t>
    </r>
    <r>
      <rPr>
        <sz val="14"/>
        <color theme="1"/>
        <rFont val="Calibri"/>
        <family val="2"/>
        <scheme val="minor"/>
      </rPr>
      <t xml:space="preserve"> of TRI; Secondary Schools </t>
    </r>
    <r>
      <rPr>
        <b/>
        <sz val="14"/>
        <color theme="1"/>
        <rFont val="Calibri"/>
        <family val="2"/>
        <scheme val="minor"/>
      </rPr>
      <t>49-54%</t>
    </r>
    <r>
      <rPr>
        <sz val="14"/>
        <color theme="1"/>
        <rFont val="Calibri"/>
        <family val="2"/>
        <scheme val="minor"/>
      </rPr>
      <t xml:space="preserve"> of TRI.  Cell will show </t>
    </r>
    <r>
      <rPr>
        <b/>
        <sz val="14"/>
        <color rgb="FFFF0000"/>
        <rFont val="Calibri"/>
        <family val="2"/>
        <scheme val="minor"/>
      </rPr>
      <t>Red</t>
    </r>
    <r>
      <rPr>
        <sz val="14"/>
        <color theme="1"/>
        <rFont val="Calibri"/>
        <family val="2"/>
        <scheme val="minor"/>
      </rPr>
      <t xml:space="preserve"> if this is over </t>
    </r>
    <r>
      <rPr>
        <b/>
        <sz val="14"/>
        <color rgb="FFFF0000"/>
        <rFont val="Calibri"/>
        <family val="2"/>
        <scheme val="minor"/>
      </rPr>
      <t>50%</t>
    </r>
  </si>
  <si>
    <r>
      <t>Primary Schools</t>
    </r>
    <r>
      <rPr>
        <b/>
        <sz val="14"/>
        <color theme="1"/>
        <rFont val="Calibri"/>
        <family val="2"/>
        <scheme val="minor"/>
      </rPr>
      <t xml:space="preserve"> &gt; 18%</t>
    </r>
    <r>
      <rPr>
        <sz val="14"/>
        <color theme="1"/>
        <rFont val="Calibri"/>
        <family val="2"/>
        <scheme val="minor"/>
      </rPr>
      <t xml:space="preserve"> of TRI;  Secondary Schools</t>
    </r>
    <r>
      <rPr>
        <b/>
        <sz val="14"/>
        <color theme="1"/>
        <rFont val="Calibri"/>
        <family val="2"/>
        <scheme val="minor"/>
      </rPr>
      <t xml:space="preserve"> &gt; 12%.  </t>
    </r>
    <r>
      <rPr>
        <sz val="14"/>
        <color theme="1"/>
        <rFont val="Calibri"/>
        <family val="2"/>
        <scheme val="minor"/>
      </rPr>
      <t xml:space="preserve">Cell will show </t>
    </r>
    <r>
      <rPr>
        <b/>
        <sz val="14"/>
        <color rgb="FFFF0000"/>
        <rFont val="Calibri"/>
        <family val="2"/>
        <scheme val="minor"/>
      </rPr>
      <t>Red</t>
    </r>
    <r>
      <rPr>
        <sz val="14"/>
        <color theme="1"/>
        <rFont val="Calibri"/>
        <family val="2"/>
        <scheme val="minor"/>
      </rPr>
      <t xml:space="preserve"> if this is over </t>
    </r>
    <r>
      <rPr>
        <b/>
        <sz val="14"/>
        <color rgb="FFFF0000"/>
        <rFont val="Calibri"/>
        <family val="2"/>
        <scheme val="minor"/>
      </rPr>
      <t>18%</t>
    </r>
  </si>
  <si>
    <r>
      <t xml:space="preserve">Primary Schools </t>
    </r>
    <r>
      <rPr>
        <b/>
        <sz val="14"/>
        <color theme="1"/>
        <rFont val="Calibri"/>
        <family val="2"/>
        <scheme val="minor"/>
      </rPr>
      <t>10-13</t>
    </r>
    <r>
      <rPr>
        <sz val="14"/>
        <color theme="1"/>
        <rFont val="Calibri"/>
        <family val="2"/>
        <scheme val="minor"/>
      </rPr>
      <t xml:space="preserve">% of TRI; Secondary Schools </t>
    </r>
    <r>
      <rPr>
        <b/>
        <sz val="14"/>
        <color theme="1"/>
        <rFont val="Calibri"/>
        <family val="2"/>
        <scheme val="minor"/>
      </rPr>
      <t>9-11</t>
    </r>
    <r>
      <rPr>
        <sz val="14"/>
        <color theme="1"/>
        <rFont val="Calibri"/>
        <family val="2"/>
        <scheme val="minor"/>
      </rPr>
      <t xml:space="preserve">% of TRI.  Cell will show in </t>
    </r>
    <r>
      <rPr>
        <b/>
        <sz val="14"/>
        <color rgb="FFFF0000"/>
        <rFont val="Calibri"/>
        <family val="2"/>
        <scheme val="minor"/>
      </rPr>
      <t>Red</t>
    </r>
    <r>
      <rPr>
        <sz val="14"/>
        <color theme="1"/>
        <rFont val="Calibri"/>
        <family val="2"/>
        <scheme val="minor"/>
      </rPr>
      <t xml:space="preserve"> if this is over </t>
    </r>
    <r>
      <rPr>
        <b/>
        <sz val="14"/>
        <color rgb="FFFF0000"/>
        <rFont val="Calibri"/>
        <family val="2"/>
        <scheme val="minor"/>
      </rPr>
      <t>13%.</t>
    </r>
  </si>
  <si>
    <t>ICFP METRICS</t>
  </si>
  <si>
    <t>STAFFING PERCENTAGES</t>
  </si>
  <si>
    <t>STAFFING RATIOS</t>
  </si>
  <si>
    <r>
      <rPr>
        <b/>
        <sz val="11"/>
        <color theme="1"/>
        <rFont val="Calibri"/>
        <family val="2"/>
        <scheme val="minor"/>
      </rPr>
      <t>PUPIL TEACHER RATIO</t>
    </r>
    <r>
      <rPr>
        <sz val="11"/>
        <color theme="1"/>
        <rFont val="Calibri"/>
        <family val="2"/>
        <scheme val="minor"/>
      </rPr>
      <t xml:space="preserve"> (NOR/FTE Teachers)</t>
    </r>
  </si>
  <si>
    <t>No of Classes (main school)</t>
  </si>
  <si>
    <t>Teachers FTE (main school)</t>
  </si>
  <si>
    <t>NOR (main school)</t>
  </si>
  <si>
    <r>
      <rPr>
        <b/>
        <sz val="11"/>
        <color theme="1"/>
        <rFont val="Calibri"/>
        <family val="2"/>
        <scheme val="minor"/>
      </rPr>
      <t>TEACHER CONTACT RATIO</t>
    </r>
    <r>
      <rPr>
        <sz val="11"/>
        <color theme="1"/>
        <rFont val="Calibri"/>
        <family val="2"/>
        <scheme val="minor"/>
      </rPr>
      <t xml:space="preserve"> (No of classes/FTE Teachers)</t>
    </r>
  </si>
  <si>
    <t xml:space="preserve"> (NOR/FTE TEACHERS) Primary Schools 22-24; Secondary Schools 17-18.5.</t>
  </si>
  <si>
    <t>(NO OF CLASSES/FTE TEACHERS)  All Schools 0.78-0.80 (10% PPA + 10% overall management).</t>
  </si>
  <si>
    <t>(NOR/NO OF CLASSES) Primary Schools 27-29.</t>
  </si>
  <si>
    <r>
      <rPr>
        <b/>
        <sz val="11"/>
        <color theme="1"/>
        <rFont val="Calibri"/>
        <family val="2"/>
        <scheme val="minor"/>
      </rPr>
      <t>AVERAGE TEACHER COST</t>
    </r>
    <r>
      <rPr>
        <sz val="11"/>
        <color theme="1"/>
        <rFont val="Calibri"/>
        <family val="2"/>
        <scheme val="minor"/>
      </rPr>
      <t xml:space="preserve"> (Total Teacher Cost/FTE Teachers)</t>
    </r>
  </si>
  <si>
    <t xml:space="preserve">(TOTAL TEACHER COST/FTE TEACHERS) Primary Schools £50k - £54k; Secondary Schools £53k - £57k. </t>
  </si>
  <si>
    <t>Teachers FTE (whole school incl Nursery, RU, etc)</t>
  </si>
  <si>
    <t>DATA</t>
  </si>
  <si>
    <r>
      <rPr>
        <b/>
        <sz val="11"/>
        <color theme="1"/>
        <rFont val="Calibri"/>
        <family val="2"/>
        <scheme val="minor"/>
      </rPr>
      <t>AVERAGE CLASS SIZE</t>
    </r>
    <r>
      <rPr>
        <sz val="11"/>
        <color theme="1"/>
        <rFont val="Calibri"/>
        <family val="2"/>
        <scheme val="minor"/>
      </rPr>
      <t xml:space="preserve"> (NOR/No of classes)</t>
    </r>
  </si>
  <si>
    <t>Projected Outturn</t>
  </si>
  <si>
    <t>**  See 'Notes' tab for benchmarks</t>
  </si>
  <si>
    <r>
      <t xml:space="preserve">Budget monitoring should be based on the monthly </t>
    </r>
    <r>
      <rPr>
        <b/>
        <u/>
        <sz val="14"/>
        <color theme="1"/>
        <rFont val="Calibri"/>
        <family val="2"/>
        <scheme val="minor"/>
      </rPr>
      <t>CFR report</t>
    </r>
    <r>
      <rPr>
        <sz val="14"/>
        <color theme="1"/>
        <rFont val="Calibri"/>
        <family val="2"/>
        <scheme val="minor"/>
      </rPr>
      <t xml:space="preserve">.  Even if you are an FMS school, the </t>
    </r>
    <r>
      <rPr>
        <b/>
        <u/>
        <sz val="14"/>
        <color theme="1"/>
        <rFont val="Calibri"/>
        <family val="2"/>
        <scheme val="minor"/>
      </rPr>
      <t>CFR report</t>
    </r>
    <r>
      <rPr>
        <u/>
        <sz val="14"/>
        <color theme="1"/>
        <rFont val="Calibri"/>
        <family val="2"/>
        <scheme val="minor"/>
      </rPr>
      <t xml:space="preserve"> </t>
    </r>
    <r>
      <rPr>
        <sz val="14"/>
        <color theme="1"/>
        <rFont val="Calibri"/>
        <family val="2"/>
        <scheme val="minor"/>
      </rPr>
      <t xml:space="preserve">should be the foundation for your budget monitoring.  If you are finding there are significant differences, then think about the timings of your monthly imprests </t>
    </r>
    <r>
      <rPr>
        <i/>
        <sz val="14"/>
        <color theme="1"/>
        <rFont val="Calibri"/>
        <family val="2"/>
        <scheme val="minor"/>
      </rPr>
      <t>(ie towards the end of the month is better than right at the beginning - but allow time for central processing)</t>
    </r>
    <r>
      <rPr>
        <sz val="14"/>
        <color theme="1"/>
        <rFont val="Calibri"/>
        <family val="2"/>
        <scheme val="minor"/>
      </rPr>
      <t>.</t>
    </r>
  </si>
  <si>
    <t>This template should be used as a forecasting tool from Month 6 at the latest by populating Column H with an updated projected outturn. Include notes in Column F.</t>
  </si>
  <si>
    <t>Rows 7 to 22</t>
  </si>
  <si>
    <t>Column I</t>
  </si>
  <si>
    <t>Grant Funding - total variance.  This should equal the CFR 'Plan Variance' if you exclude I03, I05B and I18A</t>
  </si>
  <si>
    <t>C21</t>
  </si>
  <si>
    <t>No of Classes (main school only, ie ignoring nursery, RU, etc).</t>
  </si>
  <si>
    <t>E Budget</t>
  </si>
  <si>
    <t>Can be used to provide a quick summary of the expected year end position for any clubs cost centre</t>
  </si>
  <si>
    <t>Balances</t>
  </si>
  <si>
    <t>For some cells, we have included the Agresso ledger codes in an embedded note for clarity (eg c/f in row 9 is y11 8198)</t>
  </si>
  <si>
    <t>Total Revenue Income' - the DfE refers to 'Total Revenue Income', "TRI" (ie, all the CFR "I" codes) rather than "Budget" or "Net Expenditure".  TRI is split into 2 sections:  'Grant Funding' (funding received directly from the Government) and 'Self-Generated Income' (income that the School is able to generate, e.g. Rent, Donations, Parental Contributions).  The template has been updated to reflect this.  Remember I03 Top-up funding and I05b Pupil Premium OLA are both classified as 'Grant Funding' by the DfE, but Agresso shows them separately from main grant funding (because the accounting on the system works slightly differently for money that is invoiced for).</t>
  </si>
  <si>
    <t>This tab can be used to roughly forecast future staffing costs based on the current month's costs.  The notes on the tab explain what figures to use from the CFR report.  You could use this to automatically populate the 'Projected Outturn' column on the monitoring sheet.</t>
  </si>
  <si>
    <t>Coronavirus Recovery Premium</t>
  </si>
  <si>
    <t xml:space="preserve">School-led tutoring </t>
  </si>
  <si>
    <t>NOR CALCULATIONS</t>
  </si>
  <si>
    <t>KS1</t>
  </si>
  <si>
    <t>KS2</t>
  </si>
  <si>
    <t>Census Date</t>
  </si>
  <si>
    <t>Basis for Funding in FY</t>
  </si>
  <si>
    <t>Year of Plan</t>
  </si>
  <si>
    <t>Nursery</t>
  </si>
  <si>
    <t>Reception</t>
  </si>
  <si>
    <t>Y1</t>
  </si>
  <si>
    <t>Y2</t>
  </si>
  <si>
    <t>Y3</t>
  </si>
  <si>
    <t>Y4</t>
  </si>
  <si>
    <r>
      <t xml:space="preserve">Total </t>
    </r>
    <r>
      <rPr>
        <sz val="9"/>
        <color theme="1"/>
        <rFont val="Calibri"/>
        <family val="2"/>
        <scheme val="minor"/>
      </rPr>
      <t>(excl nursery)</t>
    </r>
  </si>
  <si>
    <t>October 23</t>
  </si>
  <si>
    <t>2024/25</t>
  </si>
  <si>
    <t>Future planning template</t>
  </si>
  <si>
    <t>October 24</t>
  </si>
  <si>
    <t>2025/26</t>
  </si>
  <si>
    <t>October 25</t>
  </si>
  <si>
    <t>2026/27</t>
  </si>
  <si>
    <t>Y5</t>
  </si>
  <si>
    <t>NAME OF SCHOOL</t>
  </si>
  <si>
    <t>Per Original Budget</t>
  </si>
  <si>
    <t>Y6</t>
  </si>
  <si>
    <t>October 26</t>
  </si>
  <si>
    <t>Total Rates (Nurseries only)</t>
  </si>
  <si>
    <t>Pupil Premium (Early Years)</t>
  </si>
  <si>
    <t>I06</t>
  </si>
  <si>
    <t>Other Government Grants</t>
  </si>
  <si>
    <t>I07</t>
  </si>
  <si>
    <t>Other Grants</t>
  </si>
  <si>
    <t>F1:I5</t>
  </si>
  <si>
    <t>Rows 25-62</t>
  </si>
  <si>
    <t>Rows 65-100</t>
  </si>
  <si>
    <t>NOR</t>
  </si>
  <si>
    <t>Can be used to provide a quick summary of the expected NOR for each year</t>
  </si>
  <si>
    <t>Choose the appropriate month from the drop down box.  This will automatically populate cell E27 with the expected % spend to date (eg September is Month 6, so spend to date is expected to be around 50%)</t>
  </si>
  <si>
    <r>
      <t xml:space="preserve">"TTC" </t>
    </r>
    <r>
      <rPr>
        <sz val="14"/>
        <color theme="1"/>
        <rFont val="Calibri"/>
        <family val="2"/>
        <scheme val="minor"/>
      </rPr>
      <t>Total Teaching Staff Costs</t>
    </r>
  </si>
  <si>
    <t>FTE Teachers is needed to calculate some of the staffing ratios - include just the main school teachers in C138.  If you have a nursery/RU, include them + main school in C137</t>
  </si>
  <si>
    <t>Pupil Premium (LAC)</t>
  </si>
  <si>
    <t>Teachers' Pay Additional Grant</t>
  </si>
  <si>
    <t>24/25 BUDGET MONTHLY MONITORING &amp; FORECASTING REPORT</t>
  </si>
  <si>
    <t>24/25   BUDGET PLAN (£)</t>
  </si>
  <si>
    <t>24/25 PROJECTED OUTTURN (£)</t>
  </si>
  <si>
    <r>
      <t>23/24 SURPLUS/</t>
    </r>
    <r>
      <rPr>
        <b/>
        <sz val="11"/>
        <color rgb="FFFF0000"/>
        <rFont val="Calibri"/>
        <family val="2"/>
        <scheme val="minor"/>
      </rPr>
      <t>(DEFICIT)</t>
    </r>
    <r>
      <rPr>
        <b/>
        <sz val="11"/>
        <color theme="1"/>
        <rFont val="Calibri"/>
        <family val="2"/>
        <scheme val="minor"/>
      </rPr>
      <t xml:space="preserve"> B/F</t>
    </r>
  </si>
  <si>
    <r>
      <t>24/25 SURPLUS/</t>
    </r>
    <r>
      <rPr>
        <b/>
        <sz val="11"/>
        <color rgb="FFFF0000"/>
        <rFont val="Calibri"/>
        <family val="2"/>
        <scheme val="minor"/>
      </rPr>
      <t>(DEFICIT)</t>
    </r>
    <r>
      <rPr>
        <b/>
        <sz val="11"/>
        <color theme="1"/>
        <rFont val="Calibri"/>
        <family val="2"/>
        <scheme val="minor"/>
      </rPr>
      <t xml:space="preserve"> C/F</t>
    </r>
  </si>
  <si>
    <t>Teachers' Pension Employers Contribution Grant</t>
  </si>
  <si>
    <t>NOR per original Budget Plan (May 24 workings)</t>
  </si>
  <si>
    <t>October 27</t>
  </si>
  <si>
    <t>2027/28</t>
  </si>
  <si>
    <t>2028/29</t>
  </si>
  <si>
    <t xml:space="preserve">Oct 23 census = </t>
  </si>
  <si>
    <r>
      <t>23/24 SURPLUS/</t>
    </r>
    <r>
      <rPr>
        <sz val="11"/>
        <color rgb="FFFF0000"/>
        <rFont val="Calibri"/>
        <family val="2"/>
        <scheme val="minor"/>
      </rPr>
      <t>(DEFICIT)</t>
    </r>
    <r>
      <rPr>
        <sz val="11"/>
        <color theme="1"/>
        <rFont val="Calibri"/>
        <family val="2"/>
        <scheme val="minor"/>
      </rPr>
      <t xml:space="preserve"> B/F</t>
    </r>
  </si>
  <si>
    <r>
      <t>24/25 SURPLUS "CONTINGENCY"/</t>
    </r>
    <r>
      <rPr>
        <sz val="11"/>
        <color rgb="FFFF0000"/>
        <rFont val="Calibri"/>
        <family val="2"/>
        <scheme val="minor"/>
      </rPr>
      <t>(DEFICIT)</t>
    </r>
    <r>
      <rPr>
        <sz val="11"/>
        <color theme="1"/>
        <rFont val="Calibri"/>
        <family val="2"/>
        <scheme val="minor"/>
      </rPr>
      <t xml:space="preserve"> C/F</t>
    </r>
  </si>
  <si>
    <t>2024-25</t>
  </si>
  <si>
    <t>Balances at 1.4.24</t>
  </si>
  <si>
    <t>b/f at 1.4.24</t>
  </si>
  <si>
    <t>c/f at 31.3.25</t>
  </si>
  <si>
    <t>Provides a high level summary to Governors per the budget plan and the forecast for the year end.  The only figure you need to input is the YE balance b/f from 23/24 (cell C9)</t>
  </si>
  <si>
    <r>
      <rPr>
        <b/>
        <sz val="14"/>
        <color theme="1"/>
        <rFont val="Calibri"/>
        <family val="2"/>
        <scheme val="minor"/>
      </rPr>
      <t xml:space="preserve">NOR </t>
    </r>
    <r>
      <rPr>
        <sz val="14"/>
        <color theme="1"/>
        <rFont val="Calibri"/>
        <family val="2"/>
        <scheme val="minor"/>
      </rPr>
      <t xml:space="preserve">is so important for a school in understanding and forecasting its financial position.  Use Row 3 for main school for Oct 22, Oct 23 and expected NOR for Oct 24.  This will highlight any significant changes to Governors and enable timely planning.  For Nursery and Resource Unit, you may wish to include Oct census, or Jan census or termly figures (eg 16/20/25) - just note what you have done.  If you do not have a Nursery or Resource Unit, let us know and we can hide Rows 4 &amp; 5.  </t>
    </r>
  </si>
  <si>
    <t>This is the sheet from the Three Year Plan setting out plans for spend of any 23/24 surplus.</t>
  </si>
  <si>
    <t>Costs in 2024-25 Budget Plan</t>
  </si>
  <si>
    <t>AY 23/24 only</t>
  </si>
  <si>
    <t>Shows the CFR references.  If in doubt about what expenditure or income should be included where, please refer to the DfE's CFR Framework (https://www.gov.uk/guidance/consistent-financial-reporting-framework-2024-to-2025).  Remember, netting off of income and expenditure is NOT allowed (eg trip income and trip expenditure should be shown separately under the relevant I or E code).</t>
  </si>
  <si>
    <t>E87</t>
  </si>
  <si>
    <t>C138, 139</t>
  </si>
  <si>
    <t>C140</t>
  </si>
  <si>
    <t xml:space="preserve">Plan Variance = </t>
  </si>
  <si>
    <t>E20A-G</t>
  </si>
  <si>
    <t>Holy Trinity Primary S'dale</t>
  </si>
  <si>
    <t>FAWB</t>
  </si>
  <si>
    <t>Includes new gas meter/line (Diocese to reimburse)</t>
  </si>
  <si>
    <t>Staff Severance Pay</t>
  </si>
  <si>
    <t>Budget includes staff severance pay</t>
  </si>
  <si>
    <t>Schools Core Grant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</si>
</sst>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0.00_-;\-&quot;£&quot;* #,##0.00_-;_-&quot;£&quot;* &quot;-&quot;??_-;_-@_-"/>
    <numFmt numFmtId="43" formatCode="_-* #,##0.00_-;\-* #,##0.00_-;_-* &quot;-&quot;??_-;_-@_-"/>
    <numFmt numFmtId="164" formatCode="#,##0;[Red]\(#,##0\)"/>
    <numFmt numFmtId="165" formatCode="_-* #,##0_-;\-* #,##0_-;_-* &quot;-&quot;??_-;_-@_-"/>
    <numFmt numFmtId="166" formatCode="0.0%"/>
    <numFmt numFmtId="167" formatCode="#,##0;\(#,##0\)"/>
    <numFmt numFmtId="168" formatCode="[Red]#,##0;\(#,##0\)"/>
    <numFmt numFmtId="169" formatCode="#,##0.00;[Red]\(#,##0.00\)"/>
    <numFmt numFmtId="170" formatCode="_-&quot;£&quot;* #,##0_-;\-&quot;£&quot;* #,##0_-;_-&quot;£&quot;* &quot;-&quot;??_-;_-@_-"/>
  </numFmts>
  <fonts count="38" x14ac:knownFonts="1">
    <font>
      <sz val="11"/>
      <color theme="1"/>
      <name val="Calibri"/>
      <family val="2"/>
      <scheme val="minor"/>
    </font>
    <font>
      <sz val="11"/>
      <color theme="1"/>
      <name val="Calibri"/>
      <family val="2"/>
      <scheme val="minor"/>
    </font>
    <font>
      <b/>
      <sz val="11"/>
      <color theme="1"/>
      <name val="Calibri"/>
      <family val="2"/>
      <scheme val="minor"/>
    </font>
    <font>
      <sz val="9"/>
      <color theme="1"/>
      <name val="Calibri"/>
      <family val="2"/>
      <scheme val="minor"/>
    </font>
    <font>
      <sz val="11"/>
      <color rgb="FFFF0000"/>
      <name val="Calibri"/>
      <family val="2"/>
      <scheme val="minor"/>
    </font>
    <font>
      <b/>
      <i/>
      <sz val="11"/>
      <color theme="1"/>
      <name val="Calibri"/>
      <family val="2"/>
      <scheme val="minor"/>
    </font>
    <font>
      <i/>
      <sz val="11"/>
      <color theme="1"/>
      <name val="Calibri"/>
      <family val="2"/>
      <scheme val="minor"/>
    </font>
    <font>
      <b/>
      <sz val="12"/>
      <color theme="1"/>
      <name val="Calibri"/>
      <family val="2"/>
      <scheme val="minor"/>
    </font>
    <font>
      <sz val="12"/>
      <color theme="1"/>
      <name val="Calibri"/>
      <family val="2"/>
      <scheme val="minor"/>
    </font>
    <font>
      <b/>
      <sz val="12"/>
      <name val="Calibri"/>
      <family val="2"/>
      <scheme val="minor"/>
    </font>
    <font>
      <i/>
      <sz val="8"/>
      <color theme="1"/>
      <name val="Calibri"/>
      <family val="2"/>
      <scheme val="minor"/>
    </font>
    <font>
      <sz val="10"/>
      <color theme="1"/>
      <name val="Calibri"/>
      <family val="2"/>
      <scheme val="minor"/>
    </font>
    <font>
      <b/>
      <sz val="14"/>
      <color theme="1"/>
      <name val="Calibri"/>
      <family val="2"/>
      <scheme val="minor"/>
    </font>
    <font>
      <sz val="14"/>
      <color theme="1"/>
      <name val="Calibri"/>
      <family val="2"/>
      <scheme val="minor"/>
    </font>
    <font>
      <b/>
      <u/>
      <sz val="14"/>
      <color theme="1"/>
      <name val="Calibri"/>
      <family val="2"/>
      <scheme val="minor"/>
    </font>
    <font>
      <u/>
      <sz val="14"/>
      <color theme="1"/>
      <name val="Calibri"/>
      <family val="2"/>
      <scheme val="minor"/>
    </font>
    <font>
      <sz val="14"/>
      <name val="Calibri"/>
      <family val="2"/>
      <scheme val="minor"/>
    </font>
    <font>
      <b/>
      <i/>
      <sz val="14"/>
      <color theme="1"/>
      <name val="Calibri"/>
      <family val="2"/>
      <scheme val="minor"/>
    </font>
    <font>
      <b/>
      <sz val="14"/>
      <color rgb="FFFF0000"/>
      <name val="Calibri"/>
      <family val="2"/>
      <scheme val="minor"/>
    </font>
    <font>
      <b/>
      <sz val="9"/>
      <color indexed="81"/>
      <name val="Tahoma"/>
      <family val="2"/>
    </font>
    <font>
      <i/>
      <sz val="9"/>
      <color theme="1"/>
      <name val="Calibri"/>
      <family val="2"/>
      <scheme val="minor"/>
    </font>
    <font>
      <sz val="10"/>
      <name val="Arial"/>
      <family val="2"/>
    </font>
    <font>
      <b/>
      <sz val="10"/>
      <color theme="1"/>
      <name val="Calibri"/>
      <family val="2"/>
      <scheme val="minor"/>
    </font>
    <font>
      <b/>
      <sz val="12"/>
      <name val="Arial"/>
      <family val="2"/>
    </font>
    <font>
      <sz val="12"/>
      <name val="Arial"/>
      <family val="2"/>
    </font>
    <font>
      <b/>
      <sz val="10"/>
      <name val="Arial"/>
      <family val="2"/>
    </font>
    <font>
      <i/>
      <sz val="10"/>
      <name val="Arial"/>
      <family val="2"/>
    </font>
    <font>
      <sz val="10"/>
      <color rgb="FFFF0000"/>
      <name val="Arial"/>
      <family val="2"/>
    </font>
    <font>
      <b/>
      <sz val="11"/>
      <color rgb="FFFF0000"/>
      <name val="Calibri"/>
      <family val="2"/>
      <scheme val="minor"/>
    </font>
    <font>
      <b/>
      <sz val="16"/>
      <color theme="1"/>
      <name val="Calibri"/>
      <family val="2"/>
      <scheme val="minor"/>
    </font>
    <font>
      <b/>
      <i/>
      <sz val="16"/>
      <color theme="1"/>
      <name val="Calibri"/>
      <family val="2"/>
      <scheme val="minor"/>
    </font>
    <font>
      <i/>
      <sz val="14"/>
      <color theme="1"/>
      <name val="Calibri"/>
      <family val="2"/>
      <scheme val="minor"/>
    </font>
    <font>
      <sz val="16"/>
      <color theme="1"/>
      <name val="Calibri"/>
      <family val="2"/>
      <scheme val="minor"/>
    </font>
    <font>
      <i/>
      <sz val="16"/>
      <color theme="1"/>
      <name val="Calibri"/>
      <family val="2"/>
      <scheme val="minor"/>
    </font>
    <font>
      <i/>
      <sz val="11"/>
      <color theme="0" tint="-0.34998626667073579"/>
      <name val="Calibri"/>
      <family val="2"/>
      <scheme val="minor"/>
    </font>
    <font>
      <b/>
      <sz val="11"/>
      <name val="Calibri"/>
      <family val="2"/>
      <scheme val="minor"/>
    </font>
    <font>
      <b/>
      <sz val="9"/>
      <color theme="1"/>
      <name val="Calibri"/>
      <family val="2"/>
      <scheme val="minor"/>
    </font>
    <font>
      <sz val="11"/>
      <name val="Calibri"/>
      <family val="2"/>
      <scheme val="minor"/>
    </font>
  </fonts>
  <fills count="10">
    <fill>
      <patternFill patternType="none"/>
    </fill>
    <fill>
      <patternFill patternType="gray125"/>
    </fill>
    <fill>
      <patternFill patternType="solid">
        <fgColor rgb="FFFFFF99"/>
        <bgColor indexed="64"/>
      </patternFill>
    </fill>
    <fill>
      <patternFill patternType="solid">
        <fgColor rgb="FFCCECFF"/>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CC99FF"/>
        <bgColor indexed="64"/>
      </patternFill>
    </fill>
    <fill>
      <patternFill patternType="solid">
        <fgColor theme="0" tint="-4.9989318521683403E-2"/>
        <bgColor indexed="64"/>
      </patternFill>
    </fill>
    <fill>
      <patternFill patternType="solid">
        <fgColor theme="0" tint="-0.34998626667073579"/>
        <bgColor indexed="64"/>
      </patternFill>
    </fill>
  </fills>
  <borders count="7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top style="thin">
        <color auto="1"/>
      </top>
      <bottom style="double">
        <color auto="1"/>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thin">
        <color indexed="64"/>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thick">
        <color indexed="64"/>
      </left>
      <right style="thin">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6">
    <xf numFmtId="0" fontId="0" fillId="0" borderId="0"/>
    <xf numFmtId="9" fontId="1" fillId="0" borderId="0" applyFont="0" applyFill="0" applyBorder="0" applyAlignment="0" applyProtection="0"/>
    <xf numFmtId="43" fontId="1" fillId="0" borderId="0" applyFont="0" applyFill="0" applyBorder="0" applyAlignment="0" applyProtection="0"/>
    <xf numFmtId="0" fontId="21" fillId="0" borderId="0"/>
    <xf numFmtId="44" fontId="21" fillId="0" borderId="0" applyFont="0" applyFill="0" applyBorder="0" applyAlignment="0" applyProtection="0"/>
    <xf numFmtId="44" fontId="1" fillId="0" borderId="0" applyFont="0" applyFill="0" applyBorder="0" applyAlignment="0" applyProtection="0"/>
  </cellStyleXfs>
  <cellXfs count="499">
    <xf numFmtId="0" fontId="0" fillId="0" borderId="0" xfId="0"/>
    <xf numFmtId="0" fontId="0" fillId="0" borderId="0" xfId="0" applyFill="1"/>
    <xf numFmtId="0" fontId="2" fillId="0" borderId="0" xfId="0" applyFont="1" applyAlignment="1">
      <alignment horizontal="center" vertical="center"/>
    </xf>
    <xf numFmtId="0" fontId="2" fillId="4" borderId="15" xfId="0" applyFont="1" applyFill="1" applyBorder="1" applyAlignment="1">
      <alignment horizontal="left" vertical="center"/>
    </xf>
    <xf numFmtId="0" fontId="2" fillId="4" borderId="15" xfId="0" applyFont="1" applyFill="1" applyBorder="1" applyAlignment="1">
      <alignment horizontal="center" vertical="center"/>
    </xf>
    <xf numFmtId="164" fontId="2" fillId="4" borderId="16" xfId="0" applyNumberFormat="1" applyFont="1" applyFill="1" applyBorder="1" applyAlignment="1">
      <alignment horizontal="center" vertical="center" wrapText="1"/>
    </xf>
    <xf numFmtId="164" fontId="2" fillId="4" borderId="17" xfId="0" applyNumberFormat="1" applyFont="1" applyFill="1" applyBorder="1" applyAlignment="1">
      <alignment horizontal="center" vertical="center" wrapText="1"/>
    </xf>
    <xf numFmtId="164" fontId="2" fillId="4" borderId="19" xfId="0" applyNumberFormat="1" applyFont="1" applyFill="1" applyBorder="1" applyAlignment="1">
      <alignment horizontal="center" vertical="center" wrapText="1"/>
    </xf>
    <xf numFmtId="0" fontId="8" fillId="0" borderId="0" xfId="0" applyFont="1" applyAlignment="1">
      <alignment vertical="center"/>
    </xf>
    <xf numFmtId="0" fontId="0" fillId="0" borderId="0" xfId="0" applyAlignment="1">
      <alignment vertical="center"/>
    </xf>
    <xf numFmtId="0" fontId="0" fillId="0" borderId="6" xfId="0" applyBorder="1" applyAlignment="1">
      <alignment vertical="center"/>
    </xf>
    <xf numFmtId="0" fontId="0" fillId="0" borderId="6" xfId="0" applyFill="1" applyBorder="1" applyAlignment="1">
      <alignment vertical="center"/>
    </xf>
    <xf numFmtId="0" fontId="10" fillId="0" borderId="6" xfId="0" applyFont="1" applyBorder="1" applyAlignment="1">
      <alignment horizontal="right" vertical="center"/>
    </xf>
    <xf numFmtId="0" fontId="0" fillId="0" borderId="0" xfId="0" applyFill="1" applyAlignment="1">
      <alignment vertical="center"/>
    </xf>
    <xf numFmtId="0" fontId="0" fillId="0" borderId="3" xfId="0" applyBorder="1" applyAlignment="1">
      <alignment vertical="center"/>
    </xf>
    <xf numFmtId="0" fontId="0" fillId="0" borderId="5" xfId="0" applyBorder="1" applyAlignment="1">
      <alignment vertical="center"/>
    </xf>
    <xf numFmtId="0" fontId="6" fillId="0" borderId="0" xfId="0" applyFont="1" applyAlignment="1">
      <alignment vertical="center"/>
    </xf>
    <xf numFmtId="0" fontId="6" fillId="0" borderId="3" xfId="0" applyFont="1" applyBorder="1" applyAlignment="1">
      <alignment vertical="center"/>
    </xf>
    <xf numFmtId="0" fontId="6" fillId="0" borderId="5" xfId="0" applyFont="1" applyBorder="1" applyAlignment="1">
      <alignment vertical="center"/>
    </xf>
    <xf numFmtId="0" fontId="7" fillId="0" borderId="0" xfId="0" applyFont="1" applyAlignment="1">
      <alignment vertical="center"/>
    </xf>
    <xf numFmtId="0" fontId="9" fillId="0" borderId="0" xfId="0" applyFont="1" applyAlignment="1">
      <alignment vertical="center"/>
    </xf>
    <xf numFmtId="0" fontId="2" fillId="0" borderId="6" xfId="0" applyFont="1" applyBorder="1" applyAlignment="1">
      <alignment vertical="center"/>
    </xf>
    <xf numFmtId="164" fontId="0" fillId="0" borderId="0" xfId="0" applyNumberFormat="1" applyAlignment="1">
      <alignment vertical="center"/>
    </xf>
    <xf numFmtId="164" fontId="0" fillId="0" borderId="2" xfId="0" applyNumberFormat="1" applyFill="1" applyBorder="1" applyAlignment="1">
      <alignment vertical="center"/>
    </xf>
    <xf numFmtId="164" fontId="0" fillId="0" borderId="14" xfId="0" applyNumberFormat="1" applyFill="1" applyBorder="1" applyAlignment="1">
      <alignment vertical="center"/>
    </xf>
    <xf numFmtId="164" fontId="10" fillId="0" borderId="2" xfId="0" applyNumberFormat="1" applyFont="1" applyBorder="1" applyAlignment="1">
      <alignment vertical="center"/>
    </xf>
    <xf numFmtId="164" fontId="0" fillId="0" borderId="11" xfId="0" applyNumberFormat="1" applyFill="1" applyBorder="1" applyAlignment="1">
      <alignment vertical="center"/>
    </xf>
    <xf numFmtId="0" fontId="9" fillId="0" borderId="0" xfId="0" applyFont="1" applyAlignment="1">
      <alignment horizontal="right" vertical="center"/>
    </xf>
    <xf numFmtId="10" fontId="0" fillId="0" borderId="0" xfId="0" applyNumberFormat="1" applyAlignment="1">
      <alignment vertical="center"/>
    </xf>
    <xf numFmtId="0" fontId="6" fillId="0" borderId="6" xfId="0" applyFont="1" applyBorder="1" applyAlignment="1">
      <alignment vertical="center"/>
    </xf>
    <xf numFmtId="0" fontId="2" fillId="6" borderId="6" xfId="0" applyFont="1" applyFill="1" applyBorder="1" applyAlignment="1">
      <alignment vertical="center"/>
    </xf>
    <xf numFmtId="0" fontId="0" fillId="6" borderId="6" xfId="0" applyFill="1" applyBorder="1" applyAlignment="1">
      <alignment vertical="center"/>
    </xf>
    <xf numFmtId="0" fontId="0" fillId="6" borderId="0" xfId="0" applyFill="1"/>
    <xf numFmtId="164" fontId="0" fillId="6" borderId="28" xfId="0" applyNumberFormat="1" applyFill="1" applyBorder="1" applyAlignment="1">
      <alignment vertical="center"/>
    </xf>
    <xf numFmtId="164" fontId="0" fillId="6" borderId="25" xfId="0" applyNumberFormat="1" applyFill="1" applyBorder="1" applyAlignment="1">
      <alignment vertical="center"/>
    </xf>
    <xf numFmtId="0" fontId="2" fillId="6" borderId="2" xfId="0" applyFont="1" applyFill="1" applyBorder="1" applyAlignment="1">
      <alignment vertical="center"/>
    </xf>
    <xf numFmtId="0" fontId="2" fillId="0" borderId="6" xfId="0" applyFont="1" applyFill="1" applyBorder="1" applyAlignment="1">
      <alignment vertical="center"/>
    </xf>
    <xf numFmtId="0" fontId="2" fillId="5" borderId="1" xfId="0" applyFont="1" applyFill="1" applyBorder="1" applyAlignment="1">
      <alignment vertical="center"/>
    </xf>
    <xf numFmtId="0" fontId="8" fillId="0" borderId="0" xfId="0" applyFont="1" applyFill="1" applyBorder="1" applyAlignment="1">
      <alignment vertical="center"/>
    </xf>
    <xf numFmtId="0" fontId="9" fillId="0" borderId="0" xfId="0" applyFont="1" applyFill="1" applyAlignment="1">
      <alignment horizontal="right" vertical="center"/>
    </xf>
    <xf numFmtId="164" fontId="0" fillId="0" borderId="0" xfId="0" applyNumberFormat="1" applyFill="1" applyBorder="1" applyAlignment="1">
      <alignment vertical="center"/>
    </xf>
    <xf numFmtId="17" fontId="2" fillId="0" borderId="20" xfId="0" applyNumberFormat="1" applyFont="1" applyFill="1" applyBorder="1" applyAlignment="1">
      <alignment horizontal="center" vertical="center"/>
    </xf>
    <xf numFmtId="17" fontId="2" fillId="0" borderId="22" xfId="0" applyNumberFormat="1" applyFont="1" applyBorder="1" applyAlignment="1">
      <alignment horizontal="center" vertical="center"/>
    </xf>
    <xf numFmtId="17" fontId="2" fillId="0" borderId="34" xfId="0" applyNumberFormat="1" applyFont="1" applyBorder="1" applyAlignment="1">
      <alignment horizontal="center"/>
    </xf>
    <xf numFmtId="0" fontId="0" fillId="5" borderId="1" xfId="0" applyFill="1" applyBorder="1" applyAlignment="1">
      <alignment vertical="center"/>
    </xf>
    <xf numFmtId="164" fontId="0" fillId="6" borderId="38" xfId="0" applyNumberFormat="1" applyFill="1" applyBorder="1" applyAlignment="1">
      <alignment vertical="center"/>
    </xf>
    <xf numFmtId="0" fontId="2" fillId="0" borderId="23" xfId="0" applyFont="1" applyFill="1" applyBorder="1" applyAlignment="1">
      <alignment horizontal="center" wrapText="1"/>
    </xf>
    <xf numFmtId="164" fontId="2" fillId="0" borderId="22" xfId="0" applyNumberFormat="1" applyFont="1" applyBorder="1" applyAlignment="1">
      <alignment horizontal="center" wrapText="1"/>
    </xf>
    <xf numFmtId="164" fontId="2" fillId="0" borderId="10" xfId="0" applyNumberFormat="1" applyFont="1" applyBorder="1" applyAlignment="1">
      <alignment horizontal="center" vertical="top" wrapText="1"/>
    </xf>
    <xf numFmtId="0" fontId="2" fillId="5" borderId="29" xfId="0" applyFont="1" applyFill="1" applyBorder="1" applyAlignment="1">
      <alignment vertical="center"/>
    </xf>
    <xf numFmtId="0" fontId="0" fillId="5" borderId="33" xfId="0" applyFill="1" applyBorder="1" applyAlignment="1">
      <alignment vertical="center"/>
    </xf>
    <xf numFmtId="164" fontId="0" fillId="5" borderId="33" xfId="0" applyNumberFormat="1" applyFill="1" applyBorder="1" applyAlignment="1">
      <alignment vertical="center"/>
    </xf>
    <xf numFmtId="164" fontId="0" fillId="6" borderId="40" xfId="0" applyNumberFormat="1" applyFill="1" applyBorder="1" applyAlignment="1">
      <alignment vertical="center"/>
    </xf>
    <xf numFmtId="0" fontId="2" fillId="4" borderId="39" xfId="0" applyFont="1" applyFill="1" applyBorder="1" applyAlignment="1">
      <alignment horizontal="center" vertical="center"/>
    </xf>
    <xf numFmtId="164" fontId="2" fillId="4" borderId="38" xfId="0" applyNumberFormat="1" applyFont="1" applyFill="1" applyBorder="1" applyAlignment="1">
      <alignment horizontal="center" vertical="center" wrapText="1"/>
    </xf>
    <xf numFmtId="164" fontId="2" fillId="4" borderId="24" xfId="0" applyNumberFormat="1" applyFont="1" applyFill="1" applyBorder="1" applyAlignment="1">
      <alignment horizontal="center" vertical="center" wrapText="1"/>
    </xf>
    <xf numFmtId="164" fontId="2" fillId="4" borderId="28" xfId="0" applyNumberFormat="1" applyFont="1" applyFill="1" applyBorder="1" applyAlignment="1">
      <alignment horizontal="center" vertical="center" wrapText="1"/>
    </xf>
    <xf numFmtId="0" fontId="0" fillId="0" borderId="0" xfId="0" applyBorder="1" applyAlignment="1">
      <alignment vertical="center"/>
    </xf>
    <xf numFmtId="164" fontId="0" fillId="0" borderId="0" xfId="0" applyNumberFormat="1" applyBorder="1" applyAlignment="1">
      <alignment vertical="center"/>
    </xf>
    <xf numFmtId="0" fontId="0" fillId="0" borderId="0" xfId="0" applyFill="1" applyBorder="1" applyAlignment="1">
      <alignment vertical="center"/>
    </xf>
    <xf numFmtId="0" fontId="6" fillId="0" borderId="0" xfId="0" applyFont="1" applyBorder="1" applyAlignment="1">
      <alignment vertical="center"/>
    </xf>
    <xf numFmtId="0" fontId="0" fillId="0" borderId="0" xfId="0" applyBorder="1"/>
    <xf numFmtId="0" fontId="0" fillId="0" borderId="2" xfId="0" applyBorder="1" applyAlignment="1">
      <alignment vertical="center"/>
    </xf>
    <xf numFmtId="0" fontId="0" fillId="0" borderId="4" xfId="0" applyBorder="1" applyAlignment="1">
      <alignment vertical="center"/>
    </xf>
    <xf numFmtId="164" fontId="0" fillId="6" borderId="42" xfId="0" applyNumberFormat="1" applyFill="1" applyBorder="1" applyAlignment="1">
      <alignment vertical="center"/>
    </xf>
    <xf numFmtId="164" fontId="0" fillId="6" borderId="24" xfId="0" applyNumberFormat="1" applyFill="1" applyBorder="1" applyAlignment="1">
      <alignment vertical="center"/>
    </xf>
    <xf numFmtId="164" fontId="10" fillId="0" borderId="11" xfId="0" applyNumberFormat="1" applyFont="1" applyBorder="1" applyAlignment="1">
      <alignment vertical="center"/>
    </xf>
    <xf numFmtId="164" fontId="0" fillId="6" borderId="43" xfId="0" applyNumberFormat="1" applyFill="1" applyBorder="1" applyAlignment="1">
      <alignment vertical="center"/>
    </xf>
    <xf numFmtId="0" fontId="8" fillId="2" borderId="1" xfId="0" applyFont="1" applyFill="1" applyBorder="1" applyAlignment="1" applyProtection="1">
      <alignment vertical="center"/>
      <protection locked="0"/>
    </xf>
    <xf numFmtId="164" fontId="0" fillId="2" borderId="1" xfId="0" applyNumberFormat="1" applyFill="1" applyBorder="1" applyAlignment="1" applyProtection="1">
      <alignment vertical="center"/>
      <protection locked="0"/>
    </xf>
    <xf numFmtId="0" fontId="0" fillId="2" borderId="19" xfId="0" applyFill="1" applyBorder="1" applyAlignment="1" applyProtection="1">
      <alignment vertical="center"/>
      <protection locked="0"/>
    </xf>
    <xf numFmtId="0" fontId="6" fillId="2" borderId="17" xfId="0" applyFont="1" applyFill="1" applyBorder="1" applyAlignment="1" applyProtection="1">
      <alignment vertical="center"/>
      <protection locked="0"/>
    </xf>
    <xf numFmtId="0" fontId="0" fillId="2" borderId="36" xfId="0" applyFill="1" applyBorder="1" applyProtection="1">
      <protection locked="0"/>
    </xf>
    <xf numFmtId="0" fontId="0" fillId="2" borderId="28" xfId="0" applyFill="1" applyBorder="1" applyAlignment="1" applyProtection="1">
      <alignment vertical="center"/>
      <protection locked="0"/>
    </xf>
    <xf numFmtId="0" fontId="6" fillId="2" borderId="24" xfId="0" applyFont="1" applyFill="1" applyBorder="1" applyAlignment="1" applyProtection="1">
      <alignment vertical="center"/>
      <protection locked="0"/>
    </xf>
    <xf numFmtId="0" fontId="0" fillId="2" borderId="26" xfId="0" applyFill="1" applyBorder="1" applyProtection="1">
      <protection locked="0"/>
    </xf>
    <xf numFmtId="0" fontId="0" fillId="2" borderId="12" xfId="0" applyFill="1" applyBorder="1" applyAlignment="1" applyProtection="1">
      <alignment vertical="center"/>
      <protection locked="0"/>
    </xf>
    <xf numFmtId="0" fontId="6" fillId="2" borderId="9" xfId="0" applyFont="1" applyFill="1" applyBorder="1" applyAlignment="1" applyProtection="1">
      <alignment vertical="center"/>
      <protection locked="0"/>
    </xf>
    <xf numFmtId="0" fontId="0" fillId="2" borderId="37" xfId="0" applyFill="1" applyBorder="1" applyProtection="1">
      <protection locked="0"/>
    </xf>
    <xf numFmtId="164" fontId="0" fillId="2" borderId="2" xfId="0" applyNumberFormat="1" applyFill="1" applyBorder="1" applyAlignment="1" applyProtection="1">
      <alignment vertical="center"/>
      <protection locked="0"/>
    </xf>
    <xf numFmtId="164" fontId="0" fillId="2" borderId="8" xfId="0" applyNumberFormat="1" applyFill="1" applyBorder="1" applyAlignment="1" applyProtection="1">
      <alignment vertical="center"/>
      <protection locked="0"/>
    </xf>
    <xf numFmtId="164" fontId="0" fillId="2" borderId="11" xfId="0" applyNumberFormat="1" applyFill="1" applyBorder="1" applyAlignment="1" applyProtection="1">
      <alignment vertical="center"/>
      <protection locked="0"/>
    </xf>
    <xf numFmtId="164" fontId="0" fillId="0" borderId="0" xfId="0" applyNumberFormat="1" applyAlignment="1" applyProtection="1">
      <alignment vertical="center"/>
      <protection locked="0"/>
    </xf>
    <xf numFmtId="0" fontId="0" fillId="0" borderId="0" xfId="0" applyFill="1" applyAlignment="1" applyProtection="1">
      <alignment vertical="center"/>
      <protection locked="0"/>
    </xf>
    <xf numFmtId="0" fontId="6" fillId="0" borderId="0" xfId="0" applyFont="1" applyAlignment="1" applyProtection="1">
      <alignment vertical="center"/>
      <protection locked="0"/>
    </xf>
    <xf numFmtId="0" fontId="0" fillId="0" borderId="0" xfId="0" applyProtection="1">
      <protection locked="0"/>
    </xf>
    <xf numFmtId="0" fontId="0" fillId="0" borderId="0" xfId="0" applyAlignment="1" applyProtection="1">
      <alignment vertical="center"/>
      <protection locked="0"/>
    </xf>
    <xf numFmtId="0" fontId="2" fillId="0" borderId="0" xfId="0" applyFont="1" applyAlignment="1" applyProtection="1">
      <alignment horizontal="center" vertical="center"/>
      <protection locked="0"/>
    </xf>
    <xf numFmtId="0" fontId="0" fillId="0" borderId="0" xfId="0" applyFill="1" applyProtection="1">
      <protection locked="0"/>
    </xf>
    <xf numFmtId="0" fontId="0" fillId="6" borderId="0" xfId="0" applyFill="1" applyProtection="1">
      <protection locked="0"/>
    </xf>
    <xf numFmtId="0" fontId="0" fillId="0" borderId="0" xfId="0" applyBorder="1" applyProtection="1">
      <protection locked="0"/>
    </xf>
    <xf numFmtId="0" fontId="6" fillId="0" borderId="6" xfId="0" applyFont="1" applyBorder="1" applyAlignment="1" applyProtection="1">
      <alignment vertical="center"/>
      <protection locked="0"/>
    </xf>
    <xf numFmtId="0" fontId="12" fillId="0" borderId="0" xfId="0" applyFont="1" applyAlignment="1">
      <alignment vertical="center"/>
    </xf>
    <xf numFmtId="0" fontId="13" fillId="0" borderId="0" xfId="0" applyFont="1" applyAlignment="1">
      <alignment horizontal="left" vertical="top" wrapText="1"/>
    </xf>
    <xf numFmtId="0" fontId="13" fillId="0" borderId="0" xfId="0" applyFont="1"/>
    <xf numFmtId="0" fontId="13" fillId="0" borderId="0" xfId="0" applyFont="1" applyAlignment="1">
      <alignment vertical="center"/>
    </xf>
    <xf numFmtId="0" fontId="12" fillId="0" borderId="32" xfId="0" applyFont="1" applyBorder="1" applyAlignment="1">
      <alignment vertical="center" wrapText="1"/>
    </xf>
    <xf numFmtId="0" fontId="12" fillId="0" borderId="46" xfId="0" applyFont="1" applyBorder="1" applyAlignment="1">
      <alignment horizontal="left" vertical="top" wrapText="1"/>
    </xf>
    <xf numFmtId="0" fontId="12" fillId="0" borderId="44" xfId="0" applyFont="1" applyBorder="1" applyAlignment="1">
      <alignment vertical="top" wrapText="1"/>
    </xf>
    <xf numFmtId="0" fontId="13" fillId="0" borderId="45" xfId="0" applyFont="1" applyBorder="1" applyAlignment="1">
      <alignment horizontal="left" vertical="top" wrapText="1"/>
    </xf>
    <xf numFmtId="0" fontId="13" fillId="0" borderId="0" xfId="0" applyFont="1" applyAlignment="1">
      <alignment vertical="top"/>
    </xf>
    <xf numFmtId="0" fontId="12" fillId="0" borderId="28" xfId="0" applyFont="1" applyBorder="1" applyAlignment="1">
      <alignment vertical="center" wrapText="1"/>
    </xf>
    <xf numFmtId="0" fontId="13" fillId="0" borderId="26" xfId="0" applyFont="1" applyBorder="1" applyAlignment="1">
      <alignment horizontal="left" vertical="top" wrapText="1"/>
    </xf>
    <xf numFmtId="0" fontId="13" fillId="7" borderId="28" xfId="0" applyFont="1" applyFill="1" applyBorder="1" applyAlignment="1">
      <alignment horizontal="left" vertical="center"/>
    </xf>
    <xf numFmtId="0" fontId="13" fillId="2" borderId="28" xfId="0" applyFont="1" applyFill="1" applyBorder="1" applyAlignment="1">
      <alignment vertical="center"/>
    </xf>
    <xf numFmtId="0" fontId="13" fillId="6" borderId="28" xfId="0" applyFont="1" applyFill="1" applyBorder="1" applyAlignment="1">
      <alignment vertical="center"/>
    </xf>
    <xf numFmtId="0" fontId="13" fillId="0" borderId="28" xfId="0" applyFont="1" applyBorder="1" applyAlignment="1">
      <alignment vertical="center"/>
    </xf>
    <xf numFmtId="0" fontId="13" fillId="0" borderId="26" xfId="0" quotePrefix="1" applyFont="1" applyBorder="1" applyAlignment="1">
      <alignment horizontal="left" vertical="top" wrapText="1"/>
    </xf>
    <xf numFmtId="0" fontId="13" fillId="0" borderId="12" xfId="0" applyFont="1" applyBorder="1" applyAlignment="1">
      <alignment vertical="center"/>
    </xf>
    <xf numFmtId="0" fontId="12" fillId="0" borderId="37" xfId="0" applyFont="1" applyBorder="1" applyAlignment="1">
      <alignment horizontal="left" vertical="top" wrapText="1"/>
    </xf>
    <xf numFmtId="0" fontId="12" fillId="0" borderId="47" xfId="0" applyFont="1" applyBorder="1" applyAlignment="1">
      <alignment vertical="center"/>
    </xf>
    <xf numFmtId="0" fontId="13" fillId="0" borderId="23" xfId="0" applyFont="1" applyBorder="1" applyAlignment="1">
      <alignment horizontal="left" vertical="top" wrapText="1"/>
    </xf>
    <xf numFmtId="0" fontId="13" fillId="0" borderId="28" xfId="0" applyFont="1" applyBorder="1" applyAlignment="1">
      <alignment horizontal="left" vertical="top" wrapText="1"/>
    </xf>
    <xf numFmtId="0" fontId="12" fillId="0" borderId="28" xfId="0" applyFont="1" applyBorder="1" applyAlignment="1">
      <alignment horizontal="left" vertical="top" wrapText="1"/>
    </xf>
    <xf numFmtId="0" fontId="13" fillId="0" borderId="12" xfId="0" applyFont="1" applyBorder="1" applyAlignment="1">
      <alignment horizontal="left" vertical="top" wrapText="1"/>
    </xf>
    <xf numFmtId="0" fontId="13" fillId="0" borderId="37" xfId="0" applyFont="1" applyBorder="1" applyAlignment="1">
      <alignment horizontal="left" vertical="top" wrapText="1"/>
    </xf>
    <xf numFmtId="0" fontId="0" fillId="0" borderId="48" xfId="0" applyBorder="1" applyAlignment="1">
      <alignment vertical="center"/>
    </xf>
    <xf numFmtId="164" fontId="0" fillId="0" borderId="48" xfId="0" applyNumberFormat="1" applyBorder="1" applyAlignment="1">
      <alignment vertical="center"/>
    </xf>
    <xf numFmtId="0" fontId="0" fillId="0" borderId="48" xfId="0" applyFill="1" applyBorder="1" applyAlignment="1">
      <alignment vertical="center"/>
    </xf>
    <xf numFmtId="0" fontId="0" fillId="0" borderId="49" xfId="0" applyBorder="1" applyAlignment="1">
      <alignment vertical="center"/>
    </xf>
    <xf numFmtId="164" fontId="0" fillId="0" borderId="49" xfId="0" applyNumberFormat="1" applyBorder="1" applyAlignment="1">
      <alignment vertical="center"/>
    </xf>
    <xf numFmtId="0" fontId="0" fillId="0" borderId="49" xfId="0" applyFill="1" applyBorder="1" applyAlignment="1">
      <alignment vertical="center"/>
    </xf>
    <xf numFmtId="0" fontId="6" fillId="0" borderId="49" xfId="0" applyFont="1" applyBorder="1" applyAlignment="1">
      <alignment vertical="center"/>
    </xf>
    <xf numFmtId="0" fontId="2" fillId="0" borderId="0" xfId="0" applyFont="1"/>
    <xf numFmtId="0" fontId="2" fillId="0" borderId="0" xfId="0" applyFont="1" applyAlignment="1">
      <alignment horizontal="center"/>
    </xf>
    <xf numFmtId="0" fontId="21" fillId="0" borderId="0" xfId="0" applyNumberFormat="1" applyFont="1" applyFill="1" applyBorder="1" applyAlignment="1" applyProtection="1">
      <protection locked="0"/>
    </xf>
    <xf numFmtId="4" fontId="21" fillId="0" borderId="0" xfId="0" applyNumberFormat="1" applyFont="1" applyFill="1" applyBorder="1" applyAlignment="1" applyProtection="1">
      <protection locked="0"/>
    </xf>
    <xf numFmtId="165" fontId="21" fillId="0" borderId="52" xfId="2" applyNumberFormat="1" applyFont="1" applyFill="1" applyBorder="1" applyAlignment="1" applyProtection="1">
      <protection locked="0"/>
    </xf>
    <xf numFmtId="0" fontId="0" fillId="0" borderId="50" xfId="0" applyBorder="1"/>
    <xf numFmtId="0" fontId="0" fillId="0" borderId="51" xfId="0" applyBorder="1"/>
    <xf numFmtId="0" fontId="0" fillId="0" borderId="40" xfId="0" applyBorder="1"/>
    <xf numFmtId="0" fontId="0" fillId="0" borderId="53" xfId="0" applyBorder="1"/>
    <xf numFmtId="0" fontId="0" fillId="0" borderId="54" xfId="0" applyBorder="1"/>
    <xf numFmtId="0" fontId="0" fillId="0" borderId="55" xfId="0" applyBorder="1"/>
    <xf numFmtId="0" fontId="0" fillId="0" borderId="56" xfId="0" applyBorder="1"/>
    <xf numFmtId="0" fontId="0" fillId="0" borderId="57" xfId="0" applyBorder="1"/>
    <xf numFmtId="0" fontId="2" fillId="4" borderId="24" xfId="0" applyFont="1" applyFill="1" applyBorder="1" applyAlignment="1">
      <alignment horizontal="center"/>
    </xf>
    <xf numFmtId="0" fontId="2" fillId="4" borderId="24" xfId="0" applyFont="1" applyFill="1" applyBorder="1" applyAlignment="1">
      <alignment horizontal="center" wrapText="1"/>
    </xf>
    <xf numFmtId="165" fontId="21" fillId="2" borderId="0" xfId="2" applyNumberFormat="1" applyFont="1" applyFill="1" applyBorder="1" applyAlignment="1" applyProtection="1">
      <protection locked="0"/>
    </xf>
    <xf numFmtId="164" fontId="2" fillId="0" borderId="58" xfId="0" applyNumberFormat="1" applyFont="1" applyBorder="1" applyAlignment="1">
      <alignment horizontal="center" vertical="top" wrapText="1"/>
    </xf>
    <xf numFmtId="10" fontId="9" fillId="4" borderId="1" xfId="0" applyNumberFormat="1" applyFont="1" applyFill="1" applyBorder="1" applyAlignment="1" applyProtection="1">
      <alignment horizontal="center" vertical="center" wrapText="1"/>
      <protection locked="0" hidden="1"/>
    </xf>
    <xf numFmtId="0" fontId="0" fillId="0" borderId="0" xfId="0" applyAlignment="1">
      <alignment horizontal="center" vertical="center" wrapText="1"/>
    </xf>
    <xf numFmtId="0" fontId="2" fillId="0" borderId="0" xfId="0" applyFont="1" applyFill="1" applyBorder="1" applyAlignment="1">
      <alignment horizontal="center"/>
    </xf>
    <xf numFmtId="0" fontId="2" fillId="0" borderId="0" xfId="0" applyFont="1" applyFill="1" applyBorder="1" applyAlignment="1">
      <alignment horizontal="center" vertical="center" wrapText="1"/>
    </xf>
    <xf numFmtId="0" fontId="2" fillId="0" borderId="0" xfId="0" applyFont="1" applyAlignment="1">
      <alignment horizontal="center" vertical="center" wrapText="1"/>
    </xf>
    <xf numFmtId="0" fontId="2" fillId="0" borderId="0" xfId="0" quotePrefix="1" applyFont="1" applyAlignment="1">
      <alignment horizontal="center" vertical="center" wrapText="1"/>
    </xf>
    <xf numFmtId="165" fontId="0" fillId="4" borderId="0" xfId="0" applyNumberFormat="1" applyFill="1"/>
    <xf numFmtId="0" fontId="2" fillId="0" borderId="0" xfId="0" applyFont="1" applyAlignment="1">
      <alignment horizontal="center" wrapText="1"/>
    </xf>
    <xf numFmtId="0" fontId="0" fillId="2" borderId="0" xfId="0" applyFill="1" applyProtection="1">
      <protection locked="0"/>
    </xf>
    <xf numFmtId="0" fontId="0" fillId="0" borderId="8" xfId="0" applyBorder="1" applyProtection="1">
      <protection locked="0"/>
    </xf>
    <xf numFmtId="0" fontId="2" fillId="0" borderId="24" xfId="0" applyFont="1" applyBorder="1" applyAlignment="1" applyProtection="1">
      <alignment horizontal="center" vertical="center" wrapText="1"/>
      <protection locked="0"/>
    </xf>
    <xf numFmtId="0" fontId="0" fillId="2" borderId="8" xfId="0" applyFill="1" applyBorder="1" applyProtection="1">
      <protection locked="0"/>
    </xf>
    <xf numFmtId="0" fontId="0" fillId="2" borderId="14" xfId="0" applyFill="1" applyBorder="1" applyProtection="1">
      <protection locked="0"/>
    </xf>
    <xf numFmtId="0" fontId="0" fillId="0" borderId="0" xfId="0" applyFill="1" applyAlignment="1" applyProtection="1">
      <alignment vertical="center" wrapText="1"/>
      <protection locked="0"/>
    </xf>
    <xf numFmtId="0" fontId="0" fillId="3" borderId="3" xfId="0" applyFill="1" applyBorder="1" applyAlignment="1" applyProtection="1">
      <alignment vertical="center" wrapText="1"/>
      <protection locked="0"/>
    </xf>
    <xf numFmtId="0" fontId="0" fillId="0" borderId="3" xfId="0" applyFill="1" applyBorder="1" applyAlignment="1" applyProtection="1">
      <alignment vertical="center" wrapText="1"/>
      <protection locked="0"/>
    </xf>
    <xf numFmtId="0" fontId="0" fillId="0" borderId="48" xfId="0" applyFill="1" applyBorder="1" applyAlignment="1" applyProtection="1">
      <alignment vertical="center" wrapText="1"/>
      <protection locked="0"/>
    </xf>
    <xf numFmtId="0" fontId="0" fillId="0" borderId="0" xfId="0" applyFill="1" applyBorder="1" applyAlignment="1" applyProtection="1">
      <alignment vertical="center" wrapText="1"/>
      <protection locked="0"/>
    </xf>
    <xf numFmtId="0" fontId="0" fillId="0" borderId="49" xfId="0" applyFill="1" applyBorder="1" applyAlignment="1" applyProtection="1">
      <alignment vertical="center" wrapText="1"/>
      <protection locked="0"/>
    </xf>
    <xf numFmtId="0" fontId="0" fillId="0" borderId="3" xfId="0" applyBorder="1" applyAlignment="1" applyProtection="1">
      <alignment vertical="center" wrapText="1"/>
      <protection locked="0"/>
    </xf>
    <xf numFmtId="0" fontId="0" fillId="0" borderId="5" xfId="0" applyBorder="1" applyAlignment="1" applyProtection="1">
      <alignment vertical="center" wrapText="1"/>
      <protection locked="0"/>
    </xf>
    <xf numFmtId="0" fontId="0" fillId="0" borderId="0" xfId="0" applyAlignment="1" applyProtection="1">
      <alignment vertical="center" wrapText="1"/>
      <protection locked="0"/>
    </xf>
    <xf numFmtId="0" fontId="0" fillId="0" borderId="6" xfId="0" applyBorder="1" applyAlignment="1" applyProtection="1">
      <alignment vertical="center"/>
      <protection locked="0"/>
    </xf>
    <xf numFmtId="0" fontId="0" fillId="0" borderId="6" xfId="0" applyBorder="1" applyAlignment="1" applyProtection="1">
      <alignment horizontal="left" vertical="center"/>
      <protection locked="0"/>
    </xf>
    <xf numFmtId="0" fontId="2" fillId="0" borderId="0" xfId="0" applyFont="1" applyAlignment="1">
      <alignment horizontal="left" vertical="top"/>
    </xf>
    <xf numFmtId="168" fontId="6" fillId="0" borderId="3" xfId="0" applyNumberFormat="1" applyFont="1" applyFill="1" applyBorder="1" applyAlignment="1">
      <alignment vertical="center"/>
    </xf>
    <xf numFmtId="0" fontId="0" fillId="0" borderId="0" xfId="0" applyAlignment="1">
      <alignment wrapText="1"/>
    </xf>
    <xf numFmtId="164" fontId="0" fillId="0" borderId="0" xfId="0" applyNumberFormat="1" applyAlignment="1" applyProtection="1">
      <alignment horizontal="right" vertical="center"/>
      <protection locked="0"/>
    </xf>
    <xf numFmtId="164" fontId="0" fillId="0" borderId="59" xfId="0" applyNumberFormat="1" applyBorder="1" applyAlignment="1">
      <alignment vertical="center"/>
    </xf>
    <xf numFmtId="164" fontId="2" fillId="0" borderId="0" xfId="0" applyNumberFormat="1" applyFont="1" applyAlignment="1">
      <alignment horizontal="center" vertical="center" wrapText="1"/>
    </xf>
    <xf numFmtId="0" fontId="2" fillId="0" borderId="0" xfId="0" applyFont="1" applyAlignment="1">
      <alignment horizontal="left" vertical="center"/>
    </xf>
    <xf numFmtId="0" fontId="2" fillId="0" borderId="0" xfId="0" applyFont="1" applyAlignment="1">
      <alignment vertical="center"/>
    </xf>
    <xf numFmtId="0" fontId="3" fillId="0" borderId="0" xfId="0" applyFont="1" applyAlignment="1">
      <alignment horizontal="left" vertical="center" wrapText="1"/>
    </xf>
    <xf numFmtId="164" fontId="0" fillId="0" borderId="60" xfId="0" applyNumberFormat="1" applyBorder="1" applyAlignment="1">
      <alignment vertical="center"/>
    </xf>
    <xf numFmtId="3" fontId="0" fillId="0" borderId="0" xfId="0" applyNumberFormat="1"/>
    <xf numFmtId="0" fontId="0" fillId="0" borderId="0" xfId="0" applyAlignment="1">
      <alignment horizontal="center" vertical="center"/>
    </xf>
    <xf numFmtId="3" fontId="0" fillId="0" borderId="0" xfId="0" applyNumberFormat="1" applyAlignment="1">
      <alignment horizontal="right" vertical="center"/>
    </xf>
    <xf numFmtId="0" fontId="2" fillId="0" borderId="0" xfId="0" applyFont="1" applyAlignment="1">
      <alignment vertical="center" wrapText="1"/>
    </xf>
    <xf numFmtId="164" fontId="22" fillId="0" borderId="0" xfId="0" applyNumberFormat="1" applyFont="1" applyAlignment="1">
      <alignment horizontal="center" vertical="center" wrapText="1"/>
    </xf>
    <xf numFmtId="0" fontId="0" fillId="0" borderId="0" xfId="0" applyAlignment="1">
      <alignment horizontal="left" vertical="center"/>
    </xf>
    <xf numFmtId="164" fontId="23" fillId="0" borderId="0" xfId="3" applyNumberFormat="1" applyFont="1"/>
    <xf numFmtId="164" fontId="21" fillId="0" borderId="0" xfId="3" applyNumberFormat="1"/>
    <xf numFmtId="164" fontId="23" fillId="0" borderId="0" xfId="3" applyNumberFormat="1" applyFont="1" applyAlignment="1">
      <alignment horizontal="right"/>
    </xf>
    <xf numFmtId="164" fontId="25" fillId="0" borderId="0" xfId="3" applyNumberFormat="1" applyFont="1" applyAlignment="1">
      <alignment horizontal="center"/>
    </xf>
    <xf numFmtId="164" fontId="0" fillId="4" borderId="24" xfId="4" applyNumberFormat="1" applyFont="1" applyFill="1" applyBorder="1"/>
    <xf numFmtId="164" fontId="21" fillId="2" borderId="0" xfId="3" applyNumberFormat="1" applyFill="1" applyProtection="1">
      <protection locked="0"/>
    </xf>
    <xf numFmtId="164" fontId="26" fillId="0" borderId="0" xfId="3" applyNumberFormat="1" applyFont="1"/>
    <xf numFmtId="164" fontId="21" fillId="0" borderId="59" xfId="3" applyNumberFormat="1" applyBorder="1"/>
    <xf numFmtId="164" fontId="27" fillId="0" borderId="0" xfId="3" applyNumberFormat="1" applyFont="1" applyAlignment="1">
      <alignment horizontal="right"/>
    </xf>
    <xf numFmtId="164" fontId="25" fillId="0" borderId="20" xfId="3" applyNumberFormat="1" applyFont="1" applyBorder="1"/>
    <xf numFmtId="164" fontId="25" fillId="0" borderId="22" xfId="3" applyNumberFormat="1" applyFont="1" applyBorder="1" applyAlignment="1">
      <alignment horizontal="center"/>
    </xf>
    <xf numFmtId="164" fontId="25" fillId="2" borderId="22" xfId="3" applyNumberFormat="1" applyFont="1" applyFill="1" applyBorder="1" applyAlignment="1" applyProtection="1">
      <alignment horizontal="center"/>
      <protection locked="0"/>
    </xf>
    <xf numFmtId="164" fontId="25" fillId="0" borderId="34" xfId="3" applyNumberFormat="1" applyFont="1" applyBorder="1" applyAlignment="1">
      <alignment horizontal="center"/>
    </xf>
    <xf numFmtId="164" fontId="25" fillId="0" borderId="13" xfId="3" applyNumberFormat="1" applyFont="1" applyBorder="1"/>
    <xf numFmtId="164" fontId="25" fillId="0" borderId="10" xfId="3" applyNumberFormat="1" applyFont="1" applyBorder="1" applyAlignment="1">
      <alignment horizontal="center"/>
    </xf>
    <xf numFmtId="164" fontId="25" fillId="0" borderId="35" xfId="3" applyNumberFormat="1" applyFont="1" applyBorder="1" applyAlignment="1">
      <alignment horizontal="center"/>
    </xf>
    <xf numFmtId="164" fontId="21" fillId="2" borderId="44" xfId="3" applyNumberFormat="1" applyFill="1" applyBorder="1" applyProtection="1">
      <protection locked="0"/>
    </xf>
    <xf numFmtId="164" fontId="21" fillId="2" borderId="14" xfId="3" applyNumberFormat="1" applyFill="1" applyBorder="1" applyProtection="1">
      <protection locked="0"/>
    </xf>
    <xf numFmtId="164" fontId="21" fillId="4" borderId="45" xfId="3" applyNumberFormat="1" applyFill="1" applyBorder="1"/>
    <xf numFmtId="164" fontId="21" fillId="2" borderId="28" xfId="3" applyNumberFormat="1" applyFill="1" applyBorder="1" applyProtection="1">
      <protection locked="0"/>
    </xf>
    <xf numFmtId="164" fontId="21" fillId="2" borderId="24" xfId="3" applyNumberFormat="1" applyFill="1" applyBorder="1" applyProtection="1">
      <protection locked="0"/>
    </xf>
    <xf numFmtId="164" fontId="21" fillId="4" borderId="26" xfId="3" applyNumberFormat="1" applyFill="1" applyBorder="1"/>
    <xf numFmtId="164" fontId="21" fillId="0" borderId="28" xfId="3" applyNumberFormat="1" applyBorder="1"/>
    <xf numFmtId="164" fontId="21" fillId="0" borderId="24" xfId="3" applyNumberFormat="1" applyBorder="1"/>
    <xf numFmtId="164" fontId="21" fillId="0" borderId="26" xfId="3" applyNumberFormat="1" applyBorder="1"/>
    <xf numFmtId="164" fontId="21" fillId="0" borderId="4" xfId="3" applyNumberFormat="1" applyBorder="1"/>
    <xf numFmtId="164" fontId="21" fillId="4" borderId="49" xfId="3" applyNumberFormat="1" applyFill="1" applyBorder="1"/>
    <xf numFmtId="164" fontId="21" fillId="0" borderId="49" xfId="3" applyNumberFormat="1" applyBorder="1"/>
    <xf numFmtId="164" fontId="21" fillId="4" borderId="5" xfId="3" applyNumberFormat="1" applyFill="1" applyBorder="1"/>
    <xf numFmtId="0" fontId="13" fillId="0" borderId="41" xfId="0" applyFont="1" applyBorder="1" applyAlignment="1">
      <alignment horizontal="left" vertical="top" wrapText="1"/>
    </xf>
    <xf numFmtId="0" fontId="17" fillId="0" borderId="38" xfId="0" applyFont="1" applyBorder="1" applyAlignment="1">
      <alignment horizontal="left" vertical="top" wrapText="1"/>
    </xf>
    <xf numFmtId="0" fontId="13" fillId="0" borderId="25" xfId="0" applyFont="1" applyBorder="1" applyAlignment="1">
      <alignment horizontal="left" vertical="top" wrapText="1"/>
    </xf>
    <xf numFmtId="0" fontId="13" fillId="0" borderId="61" xfId="0" applyFont="1" applyBorder="1" applyAlignment="1">
      <alignment horizontal="left" vertical="top" wrapText="1"/>
    </xf>
    <xf numFmtId="0" fontId="13" fillId="0" borderId="2" xfId="0" applyFont="1" applyBorder="1" applyAlignment="1">
      <alignment vertical="center"/>
    </xf>
    <xf numFmtId="0" fontId="13" fillId="0" borderId="3" xfId="0" applyFont="1" applyBorder="1" applyAlignment="1">
      <alignment horizontal="left" vertical="top" wrapText="1"/>
    </xf>
    <xf numFmtId="0" fontId="0" fillId="3" borderId="0" xfId="0" applyFill="1" applyBorder="1" applyAlignment="1" applyProtection="1">
      <alignment vertical="center" wrapText="1"/>
      <protection locked="0"/>
    </xf>
    <xf numFmtId="0" fontId="0" fillId="0" borderId="0" xfId="0" applyBorder="1" applyAlignment="1" applyProtection="1">
      <alignment vertical="center" wrapText="1"/>
      <protection locked="0"/>
    </xf>
    <xf numFmtId="0" fontId="0" fillId="0" borderId="49" xfId="0" applyBorder="1" applyAlignment="1" applyProtection="1">
      <alignment vertical="center" wrapText="1"/>
      <protection locked="0"/>
    </xf>
    <xf numFmtId="0" fontId="0" fillId="0" borderId="0" xfId="0" applyFill="1" applyBorder="1" applyAlignment="1" applyProtection="1">
      <alignment vertical="center"/>
      <protection locked="0"/>
    </xf>
    <xf numFmtId="0" fontId="0" fillId="2" borderId="64" xfId="0" applyFill="1" applyBorder="1" applyProtection="1">
      <protection locked="0"/>
    </xf>
    <xf numFmtId="0" fontId="2" fillId="0" borderId="47" xfId="0" applyFont="1" applyFill="1" applyBorder="1" applyAlignment="1" applyProtection="1">
      <alignment horizontal="right" vertical="center" wrapText="1"/>
      <protection locked="0"/>
    </xf>
    <xf numFmtId="0" fontId="0" fillId="0" borderId="49" xfId="0" applyFill="1" applyBorder="1" applyAlignment="1" applyProtection="1">
      <alignment vertical="center"/>
      <protection locked="0"/>
    </xf>
    <xf numFmtId="0" fontId="2" fillId="0" borderId="21" xfId="0" applyFont="1" applyFill="1" applyBorder="1" applyAlignment="1" applyProtection="1">
      <alignment horizontal="left" vertical="center" wrapText="1"/>
      <protection locked="0"/>
    </xf>
    <xf numFmtId="0" fontId="2" fillId="0" borderId="6"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left" vertical="center" wrapText="1"/>
      <protection locked="0"/>
    </xf>
    <xf numFmtId="0" fontId="2" fillId="4" borderId="39" xfId="0" applyFont="1" applyFill="1" applyBorder="1" applyAlignment="1">
      <alignment vertical="center"/>
    </xf>
    <xf numFmtId="0" fontId="0" fillId="4" borderId="39" xfId="0" applyFill="1" applyBorder="1" applyAlignment="1">
      <alignment vertical="center"/>
    </xf>
    <xf numFmtId="0" fontId="7" fillId="7" borderId="1" xfId="0" applyFont="1" applyFill="1" applyBorder="1" applyAlignment="1" applyProtection="1">
      <alignment vertical="center"/>
      <protection locked="0"/>
    </xf>
    <xf numFmtId="0" fontId="0" fillId="6" borderId="59" xfId="0" applyFill="1" applyBorder="1" applyAlignment="1">
      <alignment vertical="center"/>
    </xf>
    <xf numFmtId="164" fontId="2" fillId="6" borderId="59" xfId="0" applyNumberFormat="1" applyFont="1" applyFill="1" applyBorder="1" applyAlignment="1">
      <alignment vertical="center"/>
    </xf>
    <xf numFmtId="0" fontId="0" fillId="6" borderId="59" xfId="0" applyFill="1" applyBorder="1" applyAlignment="1" applyProtection="1">
      <alignment horizontal="center" vertical="center" wrapText="1"/>
      <protection locked="0"/>
    </xf>
    <xf numFmtId="0" fontId="2" fillId="0" borderId="0" xfId="0" applyFont="1" applyBorder="1" applyAlignment="1" applyProtection="1">
      <alignment horizontal="center" vertical="center"/>
      <protection locked="0"/>
    </xf>
    <xf numFmtId="0" fontId="2" fillId="0" borderId="0" xfId="0" applyFont="1" applyBorder="1" applyAlignment="1">
      <alignment horizontal="center" vertical="center"/>
    </xf>
    <xf numFmtId="164" fontId="6" fillId="0" borderId="3" xfId="0" applyNumberFormat="1" applyFont="1" applyBorder="1" applyAlignment="1">
      <alignment vertical="center"/>
    </xf>
    <xf numFmtId="0" fontId="0" fillId="0" borderId="7" xfId="0" applyFill="1" applyBorder="1" applyAlignment="1">
      <alignment vertical="center"/>
    </xf>
    <xf numFmtId="0" fontId="2" fillId="0" borderId="2" xfId="0" applyFont="1" applyBorder="1" applyAlignment="1">
      <alignment vertical="center"/>
    </xf>
    <xf numFmtId="164" fontId="0" fillId="0" borderId="6" xfId="0" applyNumberFormat="1" applyFill="1" applyBorder="1" applyAlignment="1" applyProtection="1">
      <alignment vertical="center"/>
    </xf>
    <xf numFmtId="164" fontId="0" fillId="0" borderId="7" xfId="0" applyNumberFormat="1" applyFill="1" applyBorder="1" applyAlignment="1" applyProtection="1">
      <alignment vertical="center"/>
    </xf>
    <xf numFmtId="164" fontId="2" fillId="2" borderId="7" xfId="0" applyNumberFormat="1" applyFont="1" applyFill="1" applyBorder="1" applyAlignment="1" applyProtection="1">
      <alignment vertical="center"/>
      <protection locked="0"/>
    </xf>
    <xf numFmtId="164" fontId="0" fillId="0" borderId="66" xfId="0" applyNumberFormat="1" applyFill="1" applyBorder="1" applyAlignment="1" applyProtection="1">
      <alignment vertical="center"/>
    </xf>
    <xf numFmtId="164" fontId="0" fillId="0" borderId="39" xfId="0" applyNumberFormat="1" applyFont="1" applyFill="1" applyBorder="1" applyAlignment="1" applyProtection="1">
      <alignment vertical="center"/>
    </xf>
    <xf numFmtId="164" fontId="0" fillId="0" borderId="6" xfId="0" applyNumberFormat="1" applyFont="1" applyFill="1" applyBorder="1" applyAlignment="1" applyProtection="1">
      <alignment vertical="center"/>
    </xf>
    <xf numFmtId="164" fontId="0" fillId="0" borderId="66" xfId="0" applyNumberFormat="1" applyFont="1" applyFill="1" applyBorder="1" applyAlignment="1" applyProtection="1">
      <alignment vertical="center"/>
    </xf>
    <xf numFmtId="0" fontId="0" fillId="0" borderId="2" xfId="0" applyFont="1" applyBorder="1" applyAlignment="1">
      <alignment vertical="center"/>
    </xf>
    <xf numFmtId="0" fontId="2" fillId="8" borderId="2" xfId="0" applyFont="1" applyFill="1" applyBorder="1" applyAlignment="1">
      <alignment vertical="center"/>
    </xf>
    <xf numFmtId="0" fontId="0" fillId="8" borderId="3" xfId="0" applyFill="1" applyBorder="1" applyAlignment="1">
      <alignment vertical="center"/>
    </xf>
    <xf numFmtId="164" fontId="2" fillId="8" borderId="1" xfId="0" applyNumberFormat="1" applyFont="1" applyFill="1" applyBorder="1" applyAlignment="1" applyProtection="1">
      <alignment vertical="center"/>
    </xf>
    <xf numFmtId="0" fontId="0" fillId="8" borderId="0" xfId="0" applyFill="1" applyBorder="1" applyAlignment="1">
      <alignment vertical="center"/>
    </xf>
    <xf numFmtId="0" fontId="0" fillId="8" borderId="0" xfId="0" applyFill="1" applyBorder="1" applyAlignment="1" applyProtection="1">
      <alignment vertical="center" wrapText="1"/>
      <protection locked="0"/>
    </xf>
    <xf numFmtId="0" fontId="0" fillId="8" borderId="3" xfId="0" applyFill="1" applyBorder="1" applyAlignment="1" applyProtection="1">
      <alignment vertical="center" wrapText="1"/>
      <protection locked="0"/>
    </xf>
    <xf numFmtId="164" fontId="6" fillId="8" borderId="3" xfId="0" applyNumberFormat="1" applyFont="1" applyFill="1" applyBorder="1" applyAlignment="1">
      <alignment vertical="center"/>
    </xf>
    <xf numFmtId="164" fontId="2" fillId="0" borderId="7" xfId="0" applyNumberFormat="1" applyFont="1" applyFill="1" applyBorder="1" applyAlignment="1" applyProtection="1">
      <alignment vertical="center"/>
    </xf>
    <xf numFmtId="166" fontId="2" fillId="0" borderId="3" xfId="1" applyNumberFormat="1" applyFont="1" applyBorder="1" applyAlignment="1" applyProtection="1">
      <alignment vertical="center" wrapText="1"/>
      <protection locked="0"/>
    </xf>
    <xf numFmtId="164" fontId="0" fillId="0" borderId="0" xfId="0" applyNumberFormat="1" applyFill="1" applyBorder="1" applyAlignment="1" applyProtection="1">
      <alignment vertical="center"/>
    </xf>
    <xf numFmtId="0" fontId="0" fillId="5" borderId="31" xfId="0" applyFill="1" applyBorder="1" applyAlignment="1">
      <alignment vertical="center"/>
    </xf>
    <xf numFmtId="0" fontId="2" fillId="0" borderId="2" xfId="0" applyFont="1" applyFill="1" applyBorder="1" applyAlignment="1">
      <alignment vertical="center"/>
    </xf>
    <xf numFmtId="0" fontId="2" fillId="4" borderId="39" xfId="0" applyFont="1" applyFill="1" applyBorder="1" applyAlignment="1">
      <alignment horizontal="left" vertical="center"/>
    </xf>
    <xf numFmtId="164" fontId="2" fillId="5" borderId="32" xfId="0" applyNumberFormat="1" applyFont="1" applyFill="1" applyBorder="1" applyAlignment="1">
      <alignment vertical="center"/>
    </xf>
    <xf numFmtId="164" fontId="2" fillId="5" borderId="30" xfId="0" applyNumberFormat="1" applyFont="1" applyFill="1" applyBorder="1" applyAlignment="1">
      <alignment vertical="center"/>
    </xf>
    <xf numFmtId="0" fontId="2" fillId="9" borderId="48" xfId="0" applyFont="1" applyFill="1" applyBorder="1" applyAlignment="1">
      <alignment horizontal="center" vertical="center" wrapText="1"/>
    </xf>
    <xf numFmtId="0" fontId="2" fillId="9" borderId="48" xfId="0" applyFont="1" applyFill="1" applyBorder="1" applyAlignment="1" applyProtection="1">
      <alignment horizontal="center" vertical="center" wrapText="1"/>
      <protection locked="0"/>
    </xf>
    <xf numFmtId="0" fontId="2" fillId="9" borderId="23" xfId="0" applyFont="1" applyFill="1" applyBorder="1" applyAlignment="1" applyProtection="1">
      <alignment horizontal="center" vertical="center" wrapText="1"/>
      <protection locked="0"/>
    </xf>
    <xf numFmtId="0" fontId="5" fillId="9" borderId="23" xfId="0" applyFont="1" applyFill="1" applyBorder="1" applyAlignment="1">
      <alignment horizontal="center" vertical="center" wrapText="1"/>
    </xf>
    <xf numFmtId="0" fontId="2" fillId="9" borderId="49" xfId="0" applyFont="1" applyFill="1" applyBorder="1" applyAlignment="1">
      <alignment horizontal="center" vertical="center" wrapText="1"/>
    </xf>
    <xf numFmtId="0" fontId="2" fillId="9" borderId="49" xfId="0" applyFont="1" applyFill="1" applyBorder="1" applyAlignment="1" applyProtection="1">
      <alignment horizontal="center" vertical="center" wrapText="1"/>
      <protection locked="0"/>
    </xf>
    <xf numFmtId="0" fontId="2" fillId="9" borderId="5" xfId="0" applyFont="1" applyFill="1" applyBorder="1" applyAlignment="1" applyProtection="1">
      <alignment horizontal="center" vertical="center" wrapText="1"/>
      <protection locked="0"/>
    </xf>
    <xf numFmtId="0" fontId="5" fillId="9" borderId="5" xfId="0" applyFont="1" applyFill="1" applyBorder="1" applyAlignment="1">
      <alignment horizontal="center" vertical="center" wrapText="1"/>
    </xf>
    <xf numFmtId="0" fontId="2" fillId="0" borderId="0" xfId="0" applyFont="1" applyFill="1" applyBorder="1" applyAlignment="1" applyProtection="1">
      <alignment horizontal="center" vertical="center"/>
      <protection locked="0"/>
    </xf>
    <xf numFmtId="0" fontId="2" fillId="0" borderId="0" xfId="0" applyFont="1" applyFill="1" applyBorder="1" applyAlignment="1">
      <alignment horizontal="center" vertical="center"/>
    </xf>
    <xf numFmtId="0" fontId="2" fillId="0" borderId="0" xfId="0" applyFont="1" applyFill="1" applyAlignment="1" applyProtection="1">
      <alignment horizontal="center" vertical="center"/>
      <protection locked="0"/>
    </xf>
    <xf numFmtId="0" fontId="2" fillId="0" borderId="0" xfId="0" applyFont="1" applyFill="1" applyAlignment="1">
      <alignment horizontal="center" vertical="center"/>
    </xf>
    <xf numFmtId="0" fontId="29" fillId="5" borderId="29" xfId="0" applyFont="1" applyFill="1" applyBorder="1" applyAlignment="1">
      <alignment horizontal="left" vertical="center"/>
    </xf>
    <xf numFmtId="0" fontId="29" fillId="5" borderId="33" xfId="0" applyFont="1" applyFill="1" applyBorder="1" applyAlignment="1">
      <alignment horizontal="center" vertical="center"/>
    </xf>
    <xf numFmtId="164" fontId="29" fillId="5" borderId="33" xfId="0" applyNumberFormat="1" applyFont="1" applyFill="1" applyBorder="1" applyAlignment="1">
      <alignment horizontal="center" vertical="center" wrapText="1"/>
    </xf>
    <xf numFmtId="0" fontId="29" fillId="5" borderId="33" xfId="0" applyFont="1" applyFill="1" applyBorder="1" applyAlignment="1">
      <alignment horizontal="center" vertical="center" wrapText="1"/>
    </xf>
    <xf numFmtId="0" fontId="29" fillId="5" borderId="33" xfId="0" applyFont="1" applyFill="1" applyBorder="1" applyAlignment="1" applyProtection="1">
      <alignment horizontal="center" vertical="center" wrapText="1"/>
      <protection locked="0"/>
    </xf>
    <xf numFmtId="0" fontId="30" fillId="5" borderId="31" xfId="0" applyFont="1" applyFill="1" applyBorder="1" applyAlignment="1">
      <alignment horizontal="center" vertical="center" wrapText="1"/>
    </xf>
    <xf numFmtId="0" fontId="29" fillId="0" borderId="0" xfId="0" applyFont="1" applyAlignment="1" applyProtection="1">
      <alignment horizontal="center" vertical="center"/>
      <protection locked="0"/>
    </xf>
    <xf numFmtId="0" fontId="29" fillId="0" borderId="0" xfId="0" applyFont="1" applyAlignment="1">
      <alignment horizontal="center" vertical="center"/>
    </xf>
    <xf numFmtId="0" fontId="29" fillId="5" borderId="29" xfId="0" applyFont="1" applyFill="1" applyBorder="1" applyAlignment="1">
      <alignment vertical="center"/>
    </xf>
    <xf numFmtId="0" fontId="32" fillId="5" borderId="33" xfId="0" applyFont="1" applyFill="1" applyBorder="1" applyAlignment="1">
      <alignment vertical="center"/>
    </xf>
    <xf numFmtId="164" fontId="32" fillId="5" borderId="33" xfId="0" applyNumberFormat="1" applyFont="1" applyFill="1" applyBorder="1" applyAlignment="1">
      <alignment vertical="center"/>
    </xf>
    <xf numFmtId="0" fontId="32" fillId="5" borderId="33" xfId="0" applyFont="1" applyFill="1" applyBorder="1" applyAlignment="1" applyProtection="1">
      <alignment vertical="center" wrapText="1"/>
      <protection locked="0"/>
    </xf>
    <xf numFmtId="0" fontId="32" fillId="0" borderId="0" xfId="0" applyFont="1" applyProtection="1">
      <protection locked="0"/>
    </xf>
    <xf numFmtId="0" fontId="32" fillId="0" borderId="0" xfId="0" applyFont="1"/>
    <xf numFmtId="164" fontId="0" fillId="0" borderId="60" xfId="0" applyNumberFormat="1" applyBorder="1" applyAlignment="1" applyProtection="1">
      <alignment vertical="center"/>
      <protection locked="0"/>
    </xf>
    <xf numFmtId="0" fontId="0" fillId="0" borderId="60" xfId="0" applyFill="1" applyBorder="1" applyAlignment="1" applyProtection="1">
      <alignment vertical="center"/>
      <protection locked="0"/>
    </xf>
    <xf numFmtId="0" fontId="0" fillId="0" borderId="60" xfId="0" applyFill="1" applyBorder="1" applyAlignment="1" applyProtection="1">
      <alignment vertical="center" wrapText="1"/>
      <protection locked="0"/>
    </xf>
    <xf numFmtId="0" fontId="7" fillId="8" borderId="47" xfId="0" applyFont="1" applyFill="1" applyBorder="1" applyAlignment="1">
      <alignment horizontal="left" vertical="center"/>
    </xf>
    <xf numFmtId="0" fontId="29" fillId="8" borderId="48" xfId="0" applyFont="1" applyFill="1" applyBorder="1" applyAlignment="1">
      <alignment horizontal="left" vertical="center"/>
    </xf>
    <xf numFmtId="0" fontId="2" fillId="8" borderId="48" xfId="0" applyFont="1" applyFill="1" applyBorder="1" applyAlignment="1">
      <alignment horizontal="center" vertical="center" wrapText="1"/>
    </xf>
    <xf numFmtId="0" fontId="2" fillId="8" borderId="48" xfId="0" applyFont="1" applyFill="1" applyBorder="1" applyAlignment="1" applyProtection="1">
      <alignment horizontal="center" vertical="center" wrapText="1"/>
      <protection locked="0"/>
    </xf>
    <xf numFmtId="0" fontId="5" fillId="8" borderId="23" xfId="0" applyFont="1" applyFill="1" applyBorder="1" applyAlignment="1">
      <alignment horizontal="center" vertical="center" wrapText="1"/>
    </xf>
    <xf numFmtId="0" fontId="0" fillId="0" borderId="38" xfId="0" applyBorder="1" applyAlignment="1">
      <alignment vertical="center"/>
    </xf>
    <xf numFmtId="0" fontId="6" fillId="0" borderId="41" xfId="0" applyFont="1" applyBorder="1" applyAlignment="1" applyProtection="1">
      <alignment vertical="center"/>
      <protection locked="0"/>
    </xf>
    <xf numFmtId="0" fontId="0" fillId="0" borderId="68" xfId="0" applyBorder="1" applyAlignment="1">
      <alignment vertical="center"/>
    </xf>
    <xf numFmtId="164" fontId="0" fillId="0" borderId="59" xfId="0" applyNumberFormat="1" applyBorder="1" applyAlignment="1" applyProtection="1">
      <alignment vertical="center"/>
      <protection locked="0"/>
    </xf>
    <xf numFmtId="0" fontId="0" fillId="0" borderId="59" xfId="0" applyFill="1" applyBorder="1" applyAlignment="1" applyProtection="1">
      <alignment vertical="center"/>
      <protection locked="0"/>
    </xf>
    <xf numFmtId="0" fontId="0" fillId="0" borderId="59" xfId="0" applyFill="1" applyBorder="1" applyAlignment="1" applyProtection="1">
      <alignment vertical="center" wrapText="1"/>
      <protection locked="0"/>
    </xf>
    <xf numFmtId="0" fontId="6" fillId="0" borderId="63" xfId="0" applyFont="1" applyBorder="1" applyAlignment="1" applyProtection="1">
      <alignment vertical="center"/>
      <protection locked="0"/>
    </xf>
    <xf numFmtId="0" fontId="7" fillId="8" borderId="29" xfId="0" applyFont="1" applyFill="1" applyBorder="1" applyAlignment="1">
      <alignment horizontal="left" vertical="center"/>
    </xf>
    <xf numFmtId="0" fontId="0" fillId="2" borderId="66" xfId="0" applyFill="1" applyBorder="1" applyProtection="1">
      <protection locked="0"/>
    </xf>
    <xf numFmtId="17" fontId="2" fillId="8" borderId="1" xfId="0" applyNumberFormat="1" applyFont="1" applyFill="1" applyBorder="1" applyAlignment="1">
      <alignment horizontal="center" vertical="center"/>
    </xf>
    <xf numFmtId="164" fontId="2" fillId="8" borderId="21" xfId="0" applyNumberFormat="1" applyFont="1" applyFill="1" applyBorder="1" applyAlignment="1">
      <alignment horizontal="center" vertical="center" wrapText="1"/>
    </xf>
    <xf numFmtId="0" fontId="0" fillId="0" borderId="60" xfId="0" applyBorder="1" applyAlignment="1">
      <alignment vertical="center"/>
    </xf>
    <xf numFmtId="0" fontId="0" fillId="0" borderId="59" xfId="0" applyBorder="1" applyAlignment="1">
      <alignment vertical="center"/>
    </xf>
    <xf numFmtId="164" fontId="34" fillId="0" borderId="0" xfId="0" applyNumberFormat="1" applyFont="1" applyAlignment="1">
      <alignment vertical="center"/>
    </xf>
    <xf numFmtId="17" fontId="35" fillId="4" borderId="1" xfId="0" applyNumberFormat="1" applyFont="1" applyFill="1" applyBorder="1" applyAlignment="1">
      <alignment horizontal="center"/>
    </xf>
    <xf numFmtId="0" fontId="35" fillId="4" borderId="29" xfId="0" applyFont="1" applyFill="1" applyBorder="1" applyAlignment="1">
      <alignment vertical="center"/>
    </xf>
    <xf numFmtId="0" fontId="35" fillId="4" borderId="31" xfId="0" applyFont="1" applyFill="1" applyBorder="1" applyAlignment="1" applyProtection="1">
      <alignment vertical="center"/>
      <protection locked="0"/>
    </xf>
    <xf numFmtId="0" fontId="0" fillId="0" borderId="2" xfId="0" applyFont="1" applyFill="1" applyBorder="1" applyAlignment="1" applyProtection="1">
      <alignment horizontal="left" vertical="center"/>
      <protection locked="0"/>
    </xf>
    <xf numFmtId="0" fontId="0" fillId="0" borderId="4" xfId="0" applyFont="1" applyFill="1" applyBorder="1" applyAlignment="1" applyProtection="1">
      <alignment horizontal="left" vertical="center"/>
      <protection locked="0"/>
    </xf>
    <xf numFmtId="0" fontId="0" fillId="0" borderId="24" xfId="0" applyBorder="1" applyAlignment="1" applyProtection="1">
      <alignment vertical="center"/>
      <protection locked="0"/>
    </xf>
    <xf numFmtId="0" fontId="0" fillId="0" borderId="28" xfId="0" applyBorder="1" applyAlignment="1" applyProtection="1">
      <alignment vertical="center"/>
      <protection locked="0"/>
    </xf>
    <xf numFmtId="169" fontId="0" fillId="0" borderId="26" xfId="0" applyNumberFormat="1" applyBorder="1" applyAlignment="1" applyProtection="1">
      <alignment vertical="center"/>
    </xf>
    <xf numFmtId="170" fontId="0" fillId="0" borderId="26" xfId="5" applyNumberFormat="1" applyFont="1" applyBorder="1" applyAlignment="1" applyProtection="1">
      <alignment vertical="center"/>
    </xf>
    <xf numFmtId="0" fontId="0" fillId="0" borderId="12" xfId="0" applyBorder="1" applyAlignment="1" applyProtection="1">
      <alignment vertical="center"/>
      <protection locked="0"/>
    </xf>
    <xf numFmtId="0" fontId="0" fillId="0" borderId="9" xfId="0" applyBorder="1" applyAlignment="1" applyProtection="1">
      <alignment vertical="center"/>
      <protection locked="0"/>
    </xf>
    <xf numFmtId="164" fontId="0" fillId="0" borderId="37" xfId="0" applyNumberFormat="1" applyBorder="1" applyAlignment="1" applyProtection="1">
      <alignment vertical="center"/>
    </xf>
    <xf numFmtId="17" fontId="2" fillId="8" borderId="1" xfId="0" applyNumberFormat="1" applyFont="1" applyFill="1" applyBorder="1" applyAlignment="1">
      <alignment horizontal="center" vertical="center" wrapText="1"/>
    </xf>
    <xf numFmtId="164" fontId="0" fillId="0" borderId="45" xfId="0" applyNumberFormat="1" applyBorder="1" applyAlignment="1" applyProtection="1">
      <alignment vertical="center"/>
    </xf>
    <xf numFmtId="0" fontId="0" fillId="0" borderId="44" xfId="0" applyBorder="1" applyAlignment="1">
      <alignment vertical="center"/>
    </xf>
    <xf numFmtId="0" fontId="0" fillId="0" borderId="14" xfId="0" applyBorder="1" applyAlignment="1" applyProtection="1">
      <alignment vertical="center"/>
      <protection locked="0"/>
    </xf>
    <xf numFmtId="0" fontId="29" fillId="8" borderId="31" xfId="0" applyFont="1" applyFill="1" applyBorder="1" applyAlignment="1">
      <alignment horizontal="left" vertical="center"/>
    </xf>
    <xf numFmtId="164" fontId="24" fillId="0" borderId="24" xfId="3" applyNumberFormat="1" applyFont="1" applyFill="1" applyBorder="1" applyAlignment="1" applyProtection="1">
      <alignment horizontal="center"/>
      <protection locked="0"/>
    </xf>
    <xf numFmtId="0" fontId="0" fillId="0" borderId="0" xfId="0" applyBorder="1" applyAlignment="1" applyProtection="1">
      <alignment vertical="center"/>
      <protection locked="0"/>
    </xf>
    <xf numFmtId="164" fontId="0" fillId="0" borderId="0" xfId="0" applyNumberFormat="1" applyBorder="1" applyAlignment="1" applyProtection="1">
      <alignment vertical="center"/>
    </xf>
    <xf numFmtId="0" fontId="13" fillId="0" borderId="28" xfId="0" applyFont="1" applyFill="1" applyBorder="1" applyAlignment="1">
      <alignment vertical="center"/>
    </xf>
    <xf numFmtId="0" fontId="13" fillId="0" borderId="24" xfId="0" applyFont="1" applyBorder="1" applyAlignment="1">
      <alignment horizontal="left" vertical="top" wrapText="1"/>
    </xf>
    <xf numFmtId="164" fontId="0" fillId="2" borderId="0" xfId="0" applyNumberFormat="1" applyFill="1" applyAlignment="1" applyProtection="1">
      <alignment vertical="center"/>
      <protection locked="0"/>
    </xf>
    <xf numFmtId="0" fontId="0" fillId="3" borderId="2" xfId="0" applyFill="1" applyBorder="1" applyAlignment="1" applyProtection="1">
      <alignment horizontal="left" vertical="center" wrapText="1"/>
      <protection locked="0"/>
    </xf>
    <xf numFmtId="0" fontId="0" fillId="3" borderId="3" xfId="0" applyFill="1" applyBorder="1" applyAlignment="1" applyProtection="1">
      <alignment horizontal="left" vertical="center" wrapText="1"/>
      <protection locked="0"/>
    </xf>
    <xf numFmtId="10" fontId="0" fillId="0" borderId="3" xfId="1" applyNumberFormat="1" applyFont="1" applyFill="1" applyBorder="1" applyAlignment="1" applyProtection="1">
      <alignment vertical="center"/>
    </xf>
    <xf numFmtId="10" fontId="2" fillId="4" borderId="41" xfId="1" applyNumberFormat="1" applyFont="1" applyFill="1" applyBorder="1" applyAlignment="1" applyProtection="1">
      <alignment vertical="center"/>
    </xf>
    <xf numFmtId="10" fontId="2" fillId="4" borderId="26" xfId="1" applyNumberFormat="1" applyFont="1" applyFill="1" applyBorder="1" applyAlignment="1" applyProtection="1">
      <alignment vertical="center"/>
    </xf>
    <xf numFmtId="10" fontId="2" fillId="6" borderId="59" xfId="1" applyNumberFormat="1" applyFont="1" applyFill="1" applyBorder="1" applyAlignment="1" applyProtection="1">
      <alignment vertical="center"/>
    </xf>
    <xf numFmtId="10" fontId="2" fillId="5" borderId="31" xfId="1" applyNumberFormat="1" applyFont="1" applyFill="1" applyBorder="1" applyAlignment="1" applyProtection="1">
      <alignment vertical="center"/>
    </xf>
    <xf numFmtId="0" fontId="0" fillId="0" borderId="48" xfId="0" applyFill="1" applyBorder="1" applyAlignment="1" applyProtection="1">
      <alignment vertical="center"/>
    </xf>
    <xf numFmtId="0" fontId="0" fillId="0" borderId="49" xfId="0" applyFill="1" applyBorder="1" applyAlignment="1" applyProtection="1">
      <alignment vertical="center"/>
    </xf>
    <xf numFmtId="0" fontId="32" fillId="5" borderId="33" xfId="0" applyFont="1" applyFill="1" applyBorder="1" applyAlignment="1" applyProtection="1">
      <alignment vertical="center"/>
    </xf>
    <xf numFmtId="0" fontId="2" fillId="0" borderId="23" xfId="0" applyFont="1" applyFill="1" applyBorder="1" applyAlignment="1" applyProtection="1">
      <alignment horizontal="center" wrapText="1"/>
    </xf>
    <xf numFmtId="0" fontId="2" fillId="4" borderId="18" xfId="0" applyFont="1" applyFill="1" applyBorder="1" applyAlignment="1" applyProtection="1">
      <alignment horizontal="center" vertical="center" wrapText="1"/>
    </xf>
    <xf numFmtId="164" fontId="6" fillId="0" borderId="3" xfId="2" applyNumberFormat="1" applyFont="1" applyFill="1" applyBorder="1" applyAlignment="1" applyProtection="1">
      <alignment vertical="center"/>
    </xf>
    <xf numFmtId="10" fontId="6" fillId="0" borderId="3" xfId="1" applyNumberFormat="1" applyFont="1" applyFill="1" applyBorder="1" applyAlignment="1" applyProtection="1">
      <alignment vertical="center"/>
    </xf>
    <xf numFmtId="164" fontId="6" fillId="6" borderId="41" xfId="0" applyNumberFormat="1" applyFont="1" applyFill="1" applyBorder="1" applyAlignment="1" applyProtection="1">
      <alignment vertical="center"/>
    </xf>
    <xf numFmtId="0" fontId="6" fillId="0" borderId="3" xfId="0" applyFont="1" applyFill="1" applyBorder="1" applyAlignment="1" applyProtection="1">
      <alignment vertical="center"/>
    </xf>
    <xf numFmtId="0" fontId="5" fillId="4" borderId="41" xfId="0" applyFont="1" applyFill="1" applyBorder="1" applyAlignment="1" applyProtection="1">
      <alignment horizontal="center" vertical="center" wrapText="1"/>
    </xf>
    <xf numFmtId="164" fontId="6" fillId="6" borderId="26" xfId="0" applyNumberFormat="1" applyFont="1" applyFill="1" applyBorder="1" applyAlignment="1" applyProtection="1">
      <alignment vertical="center"/>
    </xf>
    <xf numFmtId="10" fontId="0" fillId="6" borderId="3" xfId="1" applyNumberFormat="1" applyFont="1" applyFill="1" applyBorder="1" applyAlignment="1" applyProtection="1">
      <alignment vertical="center"/>
    </xf>
    <xf numFmtId="164" fontId="6" fillId="5" borderId="31" xfId="0" applyNumberFormat="1" applyFont="1" applyFill="1" applyBorder="1" applyAlignment="1" applyProtection="1">
      <alignment vertical="center"/>
    </xf>
    <xf numFmtId="168" fontId="6" fillId="0" borderId="3" xfId="0" applyNumberFormat="1" applyFont="1" applyFill="1" applyBorder="1" applyAlignment="1" applyProtection="1">
      <alignment vertical="center"/>
    </xf>
    <xf numFmtId="168" fontId="6" fillId="4" borderId="26" xfId="0" applyNumberFormat="1" applyFont="1" applyFill="1" applyBorder="1" applyAlignment="1" applyProtection="1">
      <alignment vertical="center"/>
    </xf>
    <xf numFmtId="168" fontId="6" fillId="6" borderId="5" xfId="0" applyNumberFormat="1" applyFont="1" applyFill="1" applyBorder="1" applyAlignment="1" applyProtection="1">
      <alignment vertical="center"/>
    </xf>
    <xf numFmtId="167" fontId="6" fillId="5" borderId="31" xfId="0" applyNumberFormat="1" applyFont="1" applyFill="1" applyBorder="1" applyAlignment="1" applyProtection="1">
      <alignment vertical="center"/>
    </xf>
    <xf numFmtId="0" fontId="6" fillId="0" borderId="48" xfId="0" applyFont="1" applyBorder="1" applyAlignment="1" applyProtection="1">
      <alignment vertical="center"/>
    </xf>
    <xf numFmtId="0" fontId="6" fillId="0" borderId="49" xfId="0" applyFont="1" applyBorder="1" applyAlignment="1" applyProtection="1">
      <alignment vertical="center"/>
    </xf>
    <xf numFmtId="0" fontId="33" fillId="5" borderId="31" xfId="0" applyFont="1" applyFill="1" applyBorder="1" applyAlignment="1" applyProtection="1">
      <alignment vertical="center"/>
    </xf>
    <xf numFmtId="0" fontId="5" fillId="4" borderId="18" xfId="0" applyFont="1" applyFill="1" applyBorder="1" applyAlignment="1" applyProtection="1">
      <alignment horizontal="center" vertical="center" wrapText="1"/>
    </xf>
    <xf numFmtId="164" fontId="6" fillId="0" borderId="3" xfId="0" applyNumberFormat="1" applyFont="1" applyFill="1" applyBorder="1" applyAlignment="1" applyProtection="1">
      <alignment vertical="center"/>
    </xf>
    <xf numFmtId="164" fontId="0" fillId="6" borderId="26" xfId="0" applyNumberFormat="1" applyFill="1" applyBorder="1" applyAlignment="1" applyProtection="1">
      <alignment vertical="center"/>
    </xf>
    <xf numFmtId="0" fontId="6" fillId="0" borderId="3" xfId="0" applyFont="1" applyBorder="1" applyAlignment="1" applyProtection="1">
      <alignment vertical="center"/>
    </xf>
    <xf numFmtId="164" fontId="6" fillId="3" borderId="3" xfId="0" applyNumberFormat="1" applyFont="1" applyFill="1" applyBorder="1" applyAlignment="1" applyProtection="1">
      <alignment vertical="center"/>
    </xf>
    <xf numFmtId="0" fontId="6" fillId="6" borderId="3" xfId="0" applyFont="1" applyFill="1" applyBorder="1" applyAlignment="1" applyProtection="1">
      <alignment vertical="center"/>
    </xf>
    <xf numFmtId="164" fontId="5" fillId="5" borderId="31" xfId="0" applyNumberFormat="1" applyFont="1" applyFill="1" applyBorder="1" applyAlignment="1" applyProtection="1">
      <alignment vertical="center"/>
    </xf>
    <xf numFmtId="164" fontId="2" fillId="4" borderId="28" xfId="0" applyNumberFormat="1" applyFont="1" applyFill="1" applyBorder="1" applyAlignment="1" applyProtection="1">
      <alignment vertical="center"/>
    </xf>
    <xf numFmtId="164" fontId="2" fillId="4" borderId="38" xfId="0" applyNumberFormat="1" applyFont="1" applyFill="1" applyBorder="1" applyAlignment="1" applyProtection="1">
      <alignment vertical="center"/>
    </xf>
    <xf numFmtId="164" fontId="2" fillId="5" borderId="29" xfId="0" applyNumberFormat="1" applyFont="1" applyFill="1" applyBorder="1" applyAlignment="1" applyProtection="1">
      <alignment vertical="center"/>
    </xf>
    <xf numFmtId="166" fontId="0" fillId="0" borderId="39" xfId="1" applyNumberFormat="1" applyFont="1" applyBorder="1" applyAlignment="1" applyProtection="1">
      <alignment vertical="center"/>
    </xf>
    <xf numFmtId="166" fontId="0" fillId="0" borderId="64" xfId="1" applyNumberFormat="1" applyFont="1" applyBorder="1" applyAlignment="1" applyProtection="1">
      <alignment vertical="center"/>
    </xf>
    <xf numFmtId="170" fontId="0" fillId="0" borderId="39" xfId="5" applyNumberFormat="1" applyFont="1" applyFill="1" applyBorder="1" applyAlignment="1" applyProtection="1">
      <alignment vertical="center"/>
    </xf>
    <xf numFmtId="0" fontId="0" fillId="0" borderId="15" xfId="0" applyFill="1" applyBorder="1" applyProtection="1"/>
    <xf numFmtId="0" fontId="2" fillId="0" borderId="47" xfId="0" applyFont="1" applyBorder="1"/>
    <xf numFmtId="0" fontId="0" fillId="0" borderId="48" xfId="0" applyBorder="1"/>
    <xf numFmtId="0" fontId="0" fillId="0" borderId="23" xfId="0" applyBorder="1"/>
    <xf numFmtId="0" fontId="2" fillId="0" borderId="2" xfId="0" applyFont="1" applyBorder="1"/>
    <xf numFmtId="0" fontId="0" fillId="0" borderId="3" xfId="0" applyBorder="1"/>
    <xf numFmtId="0" fontId="2" fillId="0" borderId="29" xfId="0" applyFont="1" applyBorder="1" applyAlignment="1">
      <alignment horizontal="center" vertical="center"/>
    </xf>
    <xf numFmtId="0" fontId="36" fillId="0" borderId="33" xfId="0" applyFont="1" applyBorder="1" applyAlignment="1">
      <alignment horizontal="center" vertical="center" wrapText="1"/>
    </xf>
    <xf numFmtId="0" fontId="5" fillId="0" borderId="33" xfId="0" applyFont="1" applyBorder="1" applyAlignment="1">
      <alignment horizontal="center" vertical="center"/>
    </xf>
    <xf numFmtId="0" fontId="2" fillId="0" borderId="33" xfId="0" applyFont="1" applyBorder="1" applyAlignment="1">
      <alignment horizontal="center" vertical="center"/>
    </xf>
    <xf numFmtId="0" fontId="2" fillId="0" borderId="31" xfId="0" applyFont="1" applyBorder="1" applyAlignment="1">
      <alignment horizontal="center" vertical="center" wrapText="1"/>
    </xf>
    <xf numFmtId="17" fontId="0" fillId="0" borderId="20" xfId="0" quotePrefix="1" applyNumberFormat="1" applyBorder="1" applyAlignment="1">
      <alignment vertical="center"/>
    </xf>
    <xf numFmtId="0" fontId="0" fillId="0" borderId="69" xfId="0" applyBorder="1" applyAlignment="1">
      <alignment vertical="center"/>
    </xf>
    <xf numFmtId="0" fontId="6" fillId="0" borderId="22" xfId="0" applyFont="1" applyBorder="1" applyAlignment="1">
      <alignment vertical="center"/>
    </xf>
    <xf numFmtId="0" fontId="2" fillId="0" borderId="23" xfId="0" applyFont="1" applyBorder="1" applyAlignment="1">
      <alignment vertical="center"/>
    </xf>
    <xf numFmtId="17" fontId="0" fillId="0" borderId="11" xfId="0" quotePrefix="1" applyNumberFormat="1" applyBorder="1" applyAlignment="1">
      <alignment vertical="center"/>
    </xf>
    <xf numFmtId="0" fontId="0" fillId="0" borderId="54" xfId="0" applyBorder="1" applyAlignment="1">
      <alignment vertical="center"/>
    </xf>
    <xf numFmtId="0" fontId="6" fillId="0" borderId="8" xfId="0" applyFont="1" applyBorder="1" applyAlignment="1">
      <alignment vertical="center"/>
    </xf>
    <xf numFmtId="0" fontId="28" fillId="0" borderId="3" xfId="0" applyFont="1" applyBorder="1" applyAlignment="1">
      <alignment vertical="center"/>
    </xf>
    <xf numFmtId="17" fontId="0" fillId="0" borderId="44" xfId="0" quotePrefix="1" applyNumberFormat="1" applyBorder="1" applyAlignment="1">
      <alignment vertical="center"/>
    </xf>
    <xf numFmtId="0" fontId="0" fillId="0" borderId="57" xfId="0" applyBorder="1" applyAlignment="1">
      <alignment vertical="center"/>
    </xf>
    <xf numFmtId="0" fontId="0" fillId="0" borderId="56" xfId="0" applyBorder="1" applyAlignment="1">
      <alignment vertical="center"/>
    </xf>
    <xf numFmtId="0" fontId="6" fillId="0" borderId="14" xfId="0" applyFont="1" applyBorder="1" applyAlignment="1">
      <alignment vertical="center"/>
    </xf>
    <xf numFmtId="0" fontId="28" fillId="0" borderId="62" xfId="0" applyFont="1" applyBorder="1" applyAlignment="1">
      <alignment vertical="center"/>
    </xf>
    <xf numFmtId="0" fontId="0" fillId="0" borderId="4" xfId="0" applyBorder="1"/>
    <xf numFmtId="0" fontId="0" fillId="0" borderId="49" xfId="0" applyBorder="1"/>
    <xf numFmtId="0" fontId="0" fillId="0" borderId="5" xfId="0" applyBorder="1"/>
    <xf numFmtId="0" fontId="5" fillId="0" borderId="0" xfId="0" applyFont="1"/>
    <xf numFmtId="17" fontId="0" fillId="0" borderId="47" xfId="0" quotePrefix="1" applyNumberFormat="1" applyBorder="1" applyAlignment="1">
      <alignment vertical="center"/>
    </xf>
    <xf numFmtId="0" fontId="2" fillId="0" borderId="17" xfId="0" applyFont="1" applyBorder="1" applyAlignment="1">
      <alignment vertical="center"/>
    </xf>
    <xf numFmtId="0" fontId="0" fillId="0" borderId="23" xfId="0" applyBorder="1" applyAlignment="1">
      <alignment vertical="center"/>
    </xf>
    <xf numFmtId="17" fontId="0" fillId="0" borderId="2" xfId="0" quotePrefix="1" applyNumberFormat="1" applyBorder="1" applyAlignment="1">
      <alignment vertical="center"/>
    </xf>
    <xf numFmtId="0" fontId="2" fillId="0" borderId="24" xfId="0" applyFont="1" applyBorder="1" applyAlignment="1">
      <alignment vertical="center"/>
    </xf>
    <xf numFmtId="17" fontId="0" fillId="0" borderId="65" xfId="0" quotePrefix="1" applyNumberFormat="1" applyBorder="1" applyAlignment="1">
      <alignment vertical="center"/>
    </xf>
    <xf numFmtId="0" fontId="0" fillId="0" borderId="73" xfId="0" applyBorder="1"/>
    <xf numFmtId="0" fontId="37" fillId="0" borderId="22" xfId="0" applyFont="1" applyBorder="1" applyAlignment="1">
      <alignment vertical="center"/>
    </xf>
    <xf numFmtId="0" fontId="37" fillId="0" borderId="69" xfId="0" applyFont="1" applyBorder="1" applyAlignment="1">
      <alignment vertical="center"/>
    </xf>
    <xf numFmtId="0" fontId="37" fillId="0" borderId="8" xfId="0" applyFont="1" applyBorder="1" applyAlignment="1">
      <alignment vertical="center"/>
    </xf>
    <xf numFmtId="0" fontId="37" fillId="0" borderId="54" xfId="0" applyFont="1" applyBorder="1" applyAlignment="1">
      <alignment vertical="center"/>
    </xf>
    <xf numFmtId="0" fontId="37" fillId="0" borderId="57" xfId="0" applyFont="1" applyBorder="1" applyAlignment="1">
      <alignment vertical="center"/>
    </xf>
    <xf numFmtId="0" fontId="37" fillId="0" borderId="14" xfId="0" applyFont="1" applyBorder="1" applyAlignment="1">
      <alignment vertical="center"/>
    </xf>
    <xf numFmtId="0" fontId="37" fillId="0" borderId="70" xfId="0" applyFont="1" applyFill="1" applyBorder="1" applyAlignment="1">
      <alignment vertical="center"/>
    </xf>
    <xf numFmtId="0" fontId="37" fillId="0" borderId="71" xfId="0" applyFont="1" applyFill="1" applyBorder="1" applyAlignment="1">
      <alignment vertical="center"/>
    </xf>
    <xf numFmtId="0" fontId="37" fillId="0" borderId="42" xfId="0" applyFont="1" applyFill="1" applyBorder="1" applyAlignment="1">
      <alignment vertical="center"/>
    </xf>
    <xf numFmtId="0" fontId="37" fillId="0" borderId="72" xfId="0" applyFont="1" applyFill="1" applyBorder="1" applyAlignment="1">
      <alignment vertical="center"/>
    </xf>
    <xf numFmtId="0" fontId="37" fillId="0" borderId="24" xfId="0" applyFont="1" applyFill="1" applyBorder="1" applyAlignment="1">
      <alignment vertical="center"/>
    </xf>
    <xf numFmtId="0" fontId="37" fillId="0" borderId="17" xfId="0" applyFont="1" applyFill="1" applyBorder="1" applyAlignment="1">
      <alignment vertical="center"/>
    </xf>
    <xf numFmtId="0" fontId="29" fillId="0" borderId="0" xfId="0" applyFont="1" applyBorder="1" applyAlignment="1" applyProtection="1">
      <alignment horizontal="center" vertical="center"/>
      <protection locked="0"/>
    </xf>
    <xf numFmtId="0" fontId="0" fillId="3" borderId="2" xfId="0" applyFill="1" applyBorder="1" applyAlignment="1" applyProtection="1">
      <alignment horizontal="left" vertical="center" wrapText="1"/>
      <protection locked="0"/>
    </xf>
    <xf numFmtId="0" fontId="0" fillId="3" borderId="3" xfId="0" applyFill="1" applyBorder="1" applyAlignment="1" applyProtection="1">
      <alignment horizontal="left" vertical="center" wrapText="1"/>
      <protection locked="0"/>
    </xf>
    <xf numFmtId="0" fontId="2" fillId="9" borderId="21" xfId="0" applyFont="1" applyFill="1" applyBorder="1" applyAlignment="1">
      <alignment horizontal="center" vertical="center" wrapText="1"/>
    </xf>
    <xf numFmtId="0" fontId="2" fillId="9" borderId="7" xfId="0" applyFont="1" applyFill="1" applyBorder="1" applyAlignment="1">
      <alignment horizontal="center" vertical="center" wrapText="1"/>
    </xf>
    <xf numFmtId="164" fontId="0" fillId="0" borderId="1" xfId="0" applyNumberFormat="1" applyFill="1" applyBorder="1" applyAlignment="1">
      <alignment vertical="center"/>
    </xf>
    <xf numFmtId="164" fontId="10" fillId="0" borderId="2" xfId="0" applyNumberFormat="1" applyFont="1" applyBorder="1" applyAlignment="1">
      <alignment horizontal="right" vertical="center"/>
    </xf>
    <xf numFmtId="164" fontId="20" fillId="0" borderId="3" xfId="0" applyNumberFormat="1" applyFont="1" applyFill="1" applyBorder="1" applyAlignment="1" applyProtection="1">
      <alignment vertical="center"/>
    </xf>
    <xf numFmtId="0" fontId="12" fillId="0" borderId="42" xfId="0" applyFont="1" applyBorder="1" applyAlignment="1">
      <alignment horizontal="left" vertical="top"/>
    </xf>
    <xf numFmtId="0" fontId="12" fillId="0" borderId="27" xfId="0" applyFont="1" applyBorder="1" applyAlignment="1">
      <alignment horizontal="left" vertical="top"/>
    </xf>
    <xf numFmtId="0" fontId="12" fillId="0" borderId="2" xfId="0" applyFont="1" applyBorder="1" applyAlignment="1">
      <alignment horizontal="left" vertical="top"/>
    </xf>
    <xf numFmtId="0" fontId="12" fillId="0" borderId="3" xfId="0" applyFont="1" applyBorder="1" applyAlignment="1">
      <alignment horizontal="left" vertical="top"/>
    </xf>
    <xf numFmtId="0" fontId="13" fillId="0" borderId="28" xfId="0" applyFont="1" applyBorder="1" applyAlignment="1">
      <alignment horizontal="left" vertical="center"/>
    </xf>
    <xf numFmtId="0" fontId="13" fillId="0" borderId="38" xfId="0" applyFont="1" applyBorder="1" applyAlignment="1">
      <alignment horizontal="left" vertical="top" wrapText="1"/>
    </xf>
    <xf numFmtId="0" fontId="13" fillId="0" borderId="41" xfId="0" applyFont="1" applyBorder="1" applyAlignment="1">
      <alignment horizontal="left" vertical="top" wrapText="1"/>
    </xf>
    <xf numFmtId="0" fontId="17" fillId="0" borderId="38" xfId="0" applyFont="1" applyBorder="1" applyAlignment="1">
      <alignment horizontal="left" vertical="top" wrapText="1"/>
    </xf>
    <xf numFmtId="0" fontId="17" fillId="0" borderId="41" xfId="0" applyFont="1" applyBorder="1" applyAlignment="1">
      <alignment horizontal="left" vertical="top" wrapText="1"/>
    </xf>
    <xf numFmtId="0" fontId="29" fillId="9" borderId="47" xfId="0" applyFont="1" applyFill="1" applyBorder="1" applyAlignment="1">
      <alignment horizontal="left" vertical="center"/>
    </xf>
    <xf numFmtId="0" fontId="29" fillId="9" borderId="23" xfId="0" applyFont="1" applyFill="1" applyBorder="1" applyAlignment="1">
      <alignment horizontal="left" vertical="center"/>
    </xf>
    <xf numFmtId="0" fontId="29" fillId="9" borderId="4" xfId="0" applyFont="1" applyFill="1" applyBorder="1" applyAlignment="1">
      <alignment horizontal="left" vertical="center"/>
    </xf>
    <xf numFmtId="0" fontId="29" fillId="9" borderId="5" xfId="0" applyFont="1" applyFill="1" applyBorder="1" applyAlignment="1">
      <alignment horizontal="left" vertical="center"/>
    </xf>
    <xf numFmtId="0" fontId="2" fillId="0" borderId="21" xfId="0" applyFont="1" applyBorder="1" applyAlignment="1">
      <alignment horizontal="center" vertical="center"/>
    </xf>
    <xf numFmtId="0" fontId="2" fillId="0" borderId="7" xfId="0" applyFont="1" applyBorder="1" applyAlignment="1">
      <alignment horizontal="center" vertical="center"/>
    </xf>
    <xf numFmtId="164" fontId="2" fillId="0" borderId="20" xfId="0" applyNumberFormat="1" applyFont="1" applyBorder="1" applyAlignment="1">
      <alignment horizontal="center" vertical="center" wrapText="1"/>
    </xf>
    <xf numFmtId="164" fontId="2" fillId="0" borderId="13" xfId="0" applyNumberFormat="1" applyFont="1" applyBorder="1" applyAlignment="1">
      <alignment horizontal="center" vertical="center" wrapText="1"/>
    </xf>
    <xf numFmtId="164" fontId="2" fillId="0" borderId="20" xfId="0" applyNumberFormat="1" applyFont="1" applyFill="1" applyBorder="1" applyAlignment="1">
      <alignment horizontal="center" vertical="center" wrapText="1"/>
    </xf>
    <xf numFmtId="164" fontId="2" fillId="0" borderId="13" xfId="0" applyNumberFormat="1" applyFont="1" applyFill="1" applyBorder="1" applyAlignment="1">
      <alignment horizontal="center" vertical="center" wrapText="1"/>
    </xf>
    <xf numFmtId="164" fontId="2" fillId="9" borderId="21" xfId="0" applyNumberFormat="1" applyFont="1" applyFill="1" applyBorder="1" applyAlignment="1">
      <alignment horizontal="center" vertical="center" wrapText="1"/>
    </xf>
    <xf numFmtId="164" fontId="2" fillId="9" borderId="7" xfId="0" applyNumberFormat="1" applyFont="1" applyFill="1" applyBorder="1" applyAlignment="1">
      <alignment horizontal="center" vertical="center" wrapText="1"/>
    </xf>
    <xf numFmtId="0" fontId="2" fillId="0" borderId="0" xfId="0" applyFont="1" applyFill="1" applyBorder="1" applyAlignment="1">
      <alignment horizontal="center" vertical="center"/>
    </xf>
    <xf numFmtId="0" fontId="6" fillId="0" borderId="34" xfId="0" applyFont="1" applyBorder="1" applyAlignment="1">
      <alignment horizontal="center" vertical="center" wrapText="1"/>
    </xf>
    <xf numFmtId="0" fontId="6" fillId="0" borderId="35" xfId="0" applyFont="1" applyBorder="1" applyAlignment="1">
      <alignment horizontal="center" vertical="center" wrapText="1"/>
    </xf>
    <xf numFmtId="0" fontId="2" fillId="0" borderId="47" xfId="0" applyFont="1" applyFill="1" applyBorder="1" applyAlignment="1" applyProtection="1">
      <alignment horizontal="center" vertical="center" wrapText="1"/>
      <protection locked="0"/>
    </xf>
    <xf numFmtId="0" fontId="2" fillId="0" borderId="2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4" xfId="0" applyFont="1" applyBorder="1" applyAlignment="1" applyProtection="1">
      <alignment horizontal="center" vertical="center" wrapText="1"/>
    </xf>
    <xf numFmtId="0" fontId="6" fillId="0" borderId="35" xfId="0" applyFont="1" applyBorder="1" applyAlignment="1" applyProtection="1">
      <alignment horizontal="center" vertical="center" wrapText="1"/>
    </xf>
    <xf numFmtId="0" fontId="0" fillId="3" borderId="47" xfId="0" applyFill="1" applyBorder="1" applyAlignment="1" applyProtection="1">
      <alignment horizontal="center" vertical="center" wrapText="1"/>
      <protection locked="0"/>
    </xf>
    <xf numFmtId="0" fontId="0" fillId="3" borderId="23" xfId="0" applyFill="1" applyBorder="1" applyAlignment="1" applyProtection="1">
      <alignment horizontal="center" vertical="center" wrapText="1"/>
      <protection locked="0"/>
    </xf>
    <xf numFmtId="0" fontId="11" fillId="3" borderId="2" xfId="0" applyFont="1" applyFill="1" applyBorder="1" applyAlignment="1" applyProtection="1">
      <alignment horizontal="left" vertical="center" wrapText="1"/>
      <protection locked="0"/>
    </xf>
    <xf numFmtId="0" fontId="11" fillId="3" borderId="3" xfId="0" applyFont="1" applyFill="1" applyBorder="1" applyAlignment="1" applyProtection="1">
      <alignment horizontal="left" vertical="center" wrapText="1"/>
      <protection locked="0"/>
    </xf>
    <xf numFmtId="0" fontId="0" fillId="3" borderId="2" xfId="0" applyFill="1" applyBorder="1" applyAlignment="1" applyProtection="1">
      <alignment horizontal="left" vertical="center" wrapText="1"/>
      <protection locked="0"/>
    </xf>
    <xf numFmtId="0" fontId="0" fillId="3" borderId="3" xfId="0" applyFill="1" applyBorder="1" applyAlignment="1" applyProtection="1">
      <alignment horizontal="left" vertical="center" wrapText="1"/>
      <protection locked="0"/>
    </xf>
    <xf numFmtId="0" fontId="0" fillId="4" borderId="38" xfId="0" applyFill="1" applyBorder="1" applyAlignment="1" applyProtection="1">
      <alignment horizontal="center" vertical="center" wrapText="1"/>
    </xf>
    <xf numFmtId="0" fontId="0" fillId="4" borderId="41" xfId="0" applyFill="1" applyBorder="1" applyAlignment="1" applyProtection="1">
      <alignment horizontal="center" vertical="center" wrapText="1"/>
    </xf>
    <xf numFmtId="0" fontId="0" fillId="4" borderId="38" xfId="0" applyFill="1" applyBorder="1" applyAlignment="1" applyProtection="1">
      <alignment horizontal="center" vertical="center" wrapText="1"/>
      <protection locked="0"/>
    </xf>
    <xf numFmtId="0" fontId="0" fillId="4" borderId="41" xfId="0" applyFill="1" applyBorder="1" applyAlignment="1" applyProtection="1">
      <alignment horizontal="center" vertical="center" wrapText="1"/>
      <protection locked="0"/>
    </xf>
    <xf numFmtId="0" fontId="0" fillId="5" borderId="29" xfId="0" applyFill="1" applyBorder="1" applyAlignment="1" applyProtection="1">
      <alignment horizontal="center" vertical="center" wrapText="1"/>
      <protection locked="0"/>
    </xf>
    <xf numFmtId="0" fontId="0" fillId="5" borderId="31" xfId="0" applyFill="1" applyBorder="1" applyAlignment="1" applyProtection="1">
      <alignment horizontal="center" vertical="center" wrapText="1"/>
      <protection locked="0"/>
    </xf>
    <xf numFmtId="0" fontId="0" fillId="0" borderId="2" xfId="0" applyFill="1" applyBorder="1" applyAlignment="1" applyProtection="1">
      <alignment horizontal="center" vertical="center" wrapText="1"/>
      <protection locked="0"/>
    </xf>
    <xf numFmtId="0" fontId="0" fillId="0" borderId="3" xfId="0" applyFill="1" applyBorder="1" applyAlignment="1" applyProtection="1">
      <alignment horizontal="center" vertical="center" wrapText="1"/>
      <protection locked="0"/>
    </xf>
    <xf numFmtId="164" fontId="0" fillId="0" borderId="65" xfId="0" applyNumberFormat="1" applyFill="1" applyBorder="1" applyAlignment="1" applyProtection="1">
      <alignment horizontal="center" vertical="center" wrapText="1"/>
      <protection locked="0"/>
    </xf>
    <xf numFmtId="0" fontId="0" fillId="0" borderId="62" xfId="0" applyFill="1" applyBorder="1" applyAlignment="1" applyProtection="1">
      <alignment horizontal="center" vertical="center" wrapText="1"/>
      <protection locked="0"/>
    </xf>
    <xf numFmtId="0" fontId="29" fillId="5" borderId="29" xfId="0" applyFont="1" applyFill="1" applyBorder="1" applyAlignment="1">
      <alignment horizontal="left" vertical="center"/>
    </xf>
    <xf numFmtId="0" fontId="29" fillId="5" borderId="33" xfId="0" applyFont="1" applyFill="1" applyBorder="1" applyAlignment="1">
      <alignment horizontal="left" vertical="center"/>
    </xf>
    <xf numFmtId="0" fontId="29" fillId="5" borderId="31" xfId="0" applyFont="1" applyFill="1" applyBorder="1" applyAlignment="1">
      <alignment horizontal="left" vertical="center"/>
    </xf>
    <xf numFmtId="0" fontId="2" fillId="4" borderId="16" xfId="0" applyFont="1" applyFill="1" applyBorder="1" applyAlignment="1" applyProtection="1">
      <alignment horizontal="center" vertical="center" wrapText="1"/>
      <protection locked="0"/>
    </xf>
    <xf numFmtId="0" fontId="2" fillId="4" borderId="18" xfId="0" applyFont="1" applyFill="1" applyBorder="1" applyAlignment="1" applyProtection="1">
      <alignment horizontal="center" vertical="center" wrapText="1"/>
      <protection locked="0"/>
    </xf>
    <xf numFmtId="0" fontId="0" fillId="5" borderId="67" xfId="0" applyFill="1" applyBorder="1" applyAlignment="1" applyProtection="1">
      <alignment horizontal="center" vertical="center" wrapText="1"/>
      <protection locked="0"/>
    </xf>
    <xf numFmtId="0" fontId="0" fillId="0" borderId="65" xfId="0" applyFill="1" applyBorder="1" applyAlignment="1" applyProtection="1">
      <alignment horizontal="center" vertical="center" wrapText="1"/>
      <protection locked="0"/>
    </xf>
    <xf numFmtId="0" fontId="36" fillId="4" borderId="22" xfId="0" applyFont="1" applyFill="1" applyBorder="1" applyAlignment="1">
      <alignment horizontal="center" wrapText="1"/>
    </xf>
    <xf numFmtId="0" fontId="36" fillId="4" borderId="10" xfId="0" applyFont="1" applyFill="1" applyBorder="1" applyAlignment="1">
      <alignment horizontal="center" wrapText="1"/>
    </xf>
    <xf numFmtId="0" fontId="2" fillId="4" borderId="50" xfId="0" applyFont="1" applyFill="1" applyBorder="1" applyAlignment="1">
      <alignment horizontal="center"/>
    </xf>
    <xf numFmtId="0" fontId="2" fillId="4" borderId="40" xfId="0" applyFont="1" applyFill="1" applyBorder="1" applyAlignment="1">
      <alignment horizontal="center"/>
    </xf>
    <xf numFmtId="0" fontId="2" fillId="4" borderId="74" xfId="0" applyFont="1" applyFill="1" applyBorder="1" applyAlignment="1">
      <alignment horizontal="center"/>
    </xf>
    <xf numFmtId="0" fontId="2" fillId="4" borderId="59" xfId="0" applyFont="1" applyFill="1" applyBorder="1" applyAlignment="1">
      <alignment horizontal="center"/>
    </xf>
    <xf numFmtId="0" fontId="2" fillId="4" borderId="75" xfId="0" applyFont="1" applyFill="1" applyBorder="1" applyAlignment="1">
      <alignment horizontal="center"/>
    </xf>
    <xf numFmtId="164" fontId="2" fillId="0" borderId="0" xfId="0" applyNumberFormat="1" applyFont="1" applyAlignment="1">
      <alignment horizontal="center" vertical="center" wrapText="1"/>
    </xf>
    <xf numFmtId="164" fontId="21" fillId="0" borderId="0" xfId="3" applyNumberFormat="1" applyAlignment="1">
      <alignment horizontal="left" vertical="top"/>
    </xf>
    <xf numFmtId="164" fontId="21" fillId="0" borderId="0" xfId="3" applyNumberFormat="1" applyAlignment="1">
      <alignment horizontal="left" vertical="top" wrapText="1"/>
    </xf>
    <xf numFmtId="164" fontId="24" fillId="0" borderId="42" xfId="3" applyNumberFormat="1" applyFont="1" applyFill="1" applyBorder="1" applyAlignment="1" applyProtection="1">
      <alignment horizontal="center"/>
      <protection locked="0"/>
    </xf>
    <xf numFmtId="164" fontId="24" fillId="0" borderId="60" xfId="3" applyNumberFormat="1" applyFont="1" applyFill="1" applyBorder="1" applyAlignment="1" applyProtection="1">
      <alignment horizontal="center"/>
      <protection locked="0"/>
    </xf>
    <xf numFmtId="164" fontId="24" fillId="0" borderId="27" xfId="3" applyNumberFormat="1" applyFont="1" applyFill="1" applyBorder="1" applyAlignment="1" applyProtection="1">
      <alignment horizontal="center"/>
      <protection locked="0"/>
    </xf>
    <xf numFmtId="164" fontId="25" fillId="4" borderId="0" xfId="3" applyNumberFormat="1" applyFont="1" applyFill="1" applyAlignment="1">
      <alignment horizontal="center"/>
    </xf>
    <xf numFmtId="164" fontId="25" fillId="0" borderId="22" xfId="3" applyNumberFormat="1" applyFont="1" applyBorder="1" applyAlignment="1">
      <alignment horizontal="center" vertical="center"/>
    </xf>
    <xf numFmtId="164" fontId="25" fillId="0" borderId="10" xfId="3" applyNumberFormat="1" applyFont="1" applyBorder="1" applyAlignment="1">
      <alignment horizontal="center" vertical="center"/>
    </xf>
    <xf numFmtId="164" fontId="25" fillId="0" borderId="22" xfId="3" applyNumberFormat="1" applyFont="1" applyBorder="1" applyAlignment="1">
      <alignment horizontal="center" vertical="center" wrapText="1"/>
    </xf>
    <xf numFmtId="164" fontId="25" fillId="0" borderId="10" xfId="3" applyNumberFormat="1" applyFont="1" applyBorder="1" applyAlignment="1">
      <alignment horizontal="center" vertical="center" wrapText="1"/>
    </xf>
    <xf numFmtId="0" fontId="2" fillId="0" borderId="0" xfId="0" applyFont="1" applyAlignment="1">
      <alignment horizontal="left" vertical="top"/>
    </xf>
    <xf numFmtId="0" fontId="0" fillId="0" borderId="0" xfId="0" applyAlignment="1">
      <alignment horizontal="left" vertical="center" wrapText="1"/>
    </xf>
    <xf numFmtId="0" fontId="6" fillId="0" borderId="0" xfId="0" applyFont="1" applyAlignment="1">
      <alignment horizontal="left" vertical="center" wrapText="1"/>
    </xf>
  </cellXfs>
  <cellStyles count="6">
    <cellStyle name="Comma" xfId="2" builtinId="3"/>
    <cellStyle name="Currency" xfId="5" builtinId="4"/>
    <cellStyle name="Currency 2" xfId="4" xr:uid="{00000000-0005-0000-0000-000001000000}"/>
    <cellStyle name="Normal" xfId="0" builtinId="0"/>
    <cellStyle name="Normal 2" xfId="3" xr:uid="{00000000-0005-0000-0000-000003000000}"/>
    <cellStyle name="Percent" xfId="1" builtinId="5"/>
  </cellStyles>
  <dxfs count="13">
    <dxf>
      <fill>
        <patternFill>
          <bgColor rgb="FFFFCC00"/>
        </patternFill>
      </fill>
    </dxf>
    <dxf>
      <fill>
        <patternFill>
          <bgColor rgb="FFFF7C80"/>
        </patternFill>
      </fill>
    </dxf>
    <dxf>
      <fill>
        <patternFill>
          <bgColor rgb="FFFFFF99"/>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C7CE"/>
        </patternFill>
      </fill>
    </dxf>
    <dxf>
      <fill>
        <patternFill>
          <bgColor rgb="FFFF7C80"/>
        </patternFill>
      </fill>
    </dxf>
    <dxf>
      <fill>
        <patternFill>
          <bgColor rgb="FFFF7C80"/>
        </patternFill>
      </fill>
    </dxf>
    <dxf>
      <fill>
        <patternFill>
          <bgColor rgb="FFFF7C80"/>
        </patternFill>
      </fill>
    </dxf>
    <dxf>
      <fill>
        <patternFill>
          <bgColor rgb="FFFF7C80"/>
        </patternFill>
      </fill>
    </dxf>
  </dxfs>
  <tableStyles count="0" defaultTableStyle="TableStyleMedium2" defaultPivotStyle="PivotStyleLight16"/>
  <colors>
    <mruColors>
      <color rgb="FFFFFF99"/>
      <color rgb="FFFFFFFF"/>
      <color rgb="FFDCB9FF"/>
      <color rgb="FFCC99FF"/>
      <color rgb="FFFF9933"/>
      <color rgb="FFFFFF37"/>
      <color rgb="FFFF7C80"/>
      <color rgb="FFFFCC00"/>
      <color rgb="FFFFCC66"/>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Y:\Documents%20and%20Settings\YYY514\Local%20Settings\Temp\fcctemp\2013-14%20Final%20Budget%20notificat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Funding Allocation 2013-16"/>
      <sheetName val="School Name Lookup"/>
      <sheetName val="Input Data Tab sort by URN"/>
      <sheetName val="Factors Tab Col A-N Sort by URN"/>
      <sheetName val="New ISB Tab sort by URN"/>
      <sheetName val="Other Funding Streams"/>
      <sheetName val="2012-13 Baselines"/>
    </sheetNames>
    <sheetDataSet>
      <sheetData sheetId="0"/>
      <sheetData sheetId="1"/>
      <sheetData sheetId="2"/>
      <sheetData sheetId="3"/>
      <sheetData sheetId="4"/>
      <sheetData sheetId="5"/>
      <sheetData sheetId="6">
        <row r="4">
          <cell r="A4">
            <v>109884</v>
          </cell>
          <cell r="B4">
            <v>8682155</v>
          </cell>
          <cell r="C4" t="str">
            <v>Alexander First School</v>
          </cell>
          <cell r="D4">
            <v>77719</v>
          </cell>
          <cell r="J4">
            <v>7995</v>
          </cell>
          <cell r="K4">
            <v>8100</v>
          </cell>
          <cell r="L4">
            <v>21600</v>
          </cell>
          <cell r="N4">
            <v>115414</v>
          </cell>
          <cell r="P4">
            <v>9</v>
          </cell>
          <cell r="Q4">
            <v>72</v>
          </cell>
          <cell r="S4">
            <v>609810.60616620863</v>
          </cell>
          <cell r="U4">
            <v>5148</v>
          </cell>
        </row>
        <row r="5">
          <cell r="A5">
            <v>109991</v>
          </cell>
          <cell r="B5">
            <v>8683059</v>
          </cell>
          <cell r="C5" t="str">
            <v>All Saints C.of E. Controlled</v>
          </cell>
          <cell r="J5">
            <v>22967</v>
          </cell>
          <cell r="K5">
            <v>32400</v>
          </cell>
          <cell r="L5">
            <v>0</v>
          </cell>
          <cell r="N5">
            <v>55367</v>
          </cell>
          <cell r="P5">
            <v>36</v>
          </cell>
          <cell r="Q5">
            <v>0</v>
          </cell>
          <cell r="S5">
            <v>896157.83551505907</v>
          </cell>
          <cell r="U5">
            <v>6329</v>
          </cell>
        </row>
        <row r="6">
          <cell r="A6">
            <v>109818</v>
          </cell>
          <cell r="B6">
            <v>8682071</v>
          </cell>
          <cell r="C6" t="str">
            <v>Alwyn Infant and Nursery School</v>
          </cell>
          <cell r="J6">
            <v>15894</v>
          </cell>
          <cell r="K6">
            <v>36000</v>
          </cell>
          <cell r="L6">
            <v>0</v>
          </cell>
          <cell r="N6">
            <v>51894</v>
          </cell>
          <cell r="P6">
            <v>40</v>
          </cell>
          <cell r="Q6">
            <v>0</v>
          </cell>
          <cell r="S6">
            <v>1148963.5829707356</v>
          </cell>
          <cell r="U6">
            <v>7465</v>
          </cell>
        </row>
        <row r="7">
          <cell r="A7">
            <v>109951</v>
          </cell>
          <cell r="B7">
            <v>8683010</v>
          </cell>
          <cell r="C7" t="str">
            <v>Bisham School</v>
          </cell>
          <cell r="J7">
            <v>3144.2</v>
          </cell>
          <cell r="K7">
            <v>13500</v>
          </cell>
          <cell r="L7">
            <v>0</v>
          </cell>
          <cell r="N7">
            <v>16644.2</v>
          </cell>
          <cell r="P7">
            <v>15</v>
          </cell>
          <cell r="Q7">
            <v>0</v>
          </cell>
          <cell r="S7">
            <v>521996.9114871815</v>
          </cell>
          <cell r="U7">
            <v>5440</v>
          </cell>
        </row>
        <row r="8">
          <cell r="A8">
            <v>109969</v>
          </cell>
          <cell r="B8">
            <v>8683031</v>
          </cell>
          <cell r="C8" t="str">
            <v>Boyne Hill CE Infant School</v>
          </cell>
          <cell r="D8">
            <v>154475</v>
          </cell>
          <cell r="J8">
            <v>46409</v>
          </cell>
          <cell r="K8">
            <v>23400</v>
          </cell>
          <cell r="L8">
            <v>0</v>
          </cell>
          <cell r="N8">
            <v>224284</v>
          </cell>
          <cell r="P8">
            <v>26</v>
          </cell>
          <cell r="Q8">
            <v>0</v>
          </cell>
          <cell r="S8">
            <v>961037.50205837598</v>
          </cell>
          <cell r="U8">
            <v>6408</v>
          </cell>
        </row>
        <row r="9">
          <cell r="A9">
            <v>109952</v>
          </cell>
          <cell r="B9">
            <v>8683011</v>
          </cell>
          <cell r="C9" t="str">
            <v>Braywood CE First School</v>
          </cell>
          <cell r="J9">
            <v>9660</v>
          </cell>
          <cell r="K9">
            <v>9900</v>
          </cell>
          <cell r="L9">
            <v>2700</v>
          </cell>
          <cell r="N9">
            <v>22260</v>
          </cell>
          <cell r="P9">
            <v>11</v>
          </cell>
          <cell r="Q9">
            <v>9</v>
          </cell>
          <cell r="S9">
            <v>607511.26453129377</v>
          </cell>
          <cell r="U9">
            <v>5440</v>
          </cell>
        </row>
        <row r="10">
          <cell r="A10">
            <v>109965</v>
          </cell>
          <cell r="B10">
            <v>8683027</v>
          </cell>
          <cell r="C10" t="str">
            <v>Burchetts Green CE Infant School</v>
          </cell>
          <cell r="J10">
            <v>0</v>
          </cell>
          <cell r="K10">
            <v>2700</v>
          </cell>
          <cell r="L10">
            <v>300</v>
          </cell>
          <cell r="N10">
            <v>3000</v>
          </cell>
          <cell r="P10">
            <v>3</v>
          </cell>
          <cell r="Q10">
            <v>1</v>
          </cell>
          <cell r="S10">
            <v>387585.18080826494</v>
          </cell>
          <cell r="U10">
            <v>4630</v>
          </cell>
        </row>
        <row r="11">
          <cell r="A11">
            <v>110020</v>
          </cell>
          <cell r="B11">
            <v>8683324</v>
          </cell>
          <cell r="C11" t="str">
            <v>Cheapside CE Primary School</v>
          </cell>
          <cell r="J11">
            <v>15894</v>
          </cell>
          <cell r="K11">
            <v>3600</v>
          </cell>
          <cell r="L11">
            <v>0</v>
          </cell>
          <cell r="N11">
            <v>19494</v>
          </cell>
          <cell r="P11">
            <v>4</v>
          </cell>
          <cell r="Q11">
            <v>0</v>
          </cell>
          <cell r="S11">
            <v>472167.52925610641</v>
          </cell>
          <cell r="U11">
            <v>5669</v>
          </cell>
        </row>
        <row r="12">
          <cell r="A12">
            <v>110022</v>
          </cell>
          <cell r="B12">
            <v>8683326</v>
          </cell>
          <cell r="C12" t="str">
            <v>Clewer Green CE Aided First School</v>
          </cell>
          <cell r="F12">
            <v>24667</v>
          </cell>
          <cell r="J12">
            <v>6777</v>
          </cell>
          <cell r="K12">
            <v>20700</v>
          </cell>
          <cell r="L12">
            <v>3300</v>
          </cell>
          <cell r="N12">
            <v>55444</v>
          </cell>
          <cell r="P12">
            <v>23</v>
          </cell>
          <cell r="Q12">
            <v>11</v>
          </cell>
          <cell r="S12">
            <v>857992.33770287363</v>
          </cell>
          <cell r="U12">
            <v>6823</v>
          </cell>
        </row>
        <row r="13">
          <cell r="A13">
            <v>109960</v>
          </cell>
          <cell r="B13">
            <v>8683021</v>
          </cell>
          <cell r="C13" t="str">
            <v>Cookham Dean CE Aided Primary</v>
          </cell>
          <cell r="F13">
            <v>9867</v>
          </cell>
          <cell r="J13">
            <v>10692</v>
          </cell>
          <cell r="K13">
            <v>7200</v>
          </cell>
          <cell r="L13">
            <v>0</v>
          </cell>
          <cell r="N13">
            <v>27759</v>
          </cell>
          <cell r="P13">
            <v>8</v>
          </cell>
          <cell r="Q13">
            <v>0</v>
          </cell>
          <cell r="S13">
            <v>650072.51844946039</v>
          </cell>
          <cell r="U13">
            <v>6410</v>
          </cell>
        </row>
        <row r="14">
          <cell r="A14">
            <v>109856</v>
          </cell>
          <cell r="B14">
            <v>8682123</v>
          </cell>
          <cell r="C14" t="str">
            <v>Cookham Rise Primary School</v>
          </cell>
          <cell r="J14">
            <v>23582</v>
          </cell>
          <cell r="K14">
            <v>30600</v>
          </cell>
          <cell r="L14">
            <v>0</v>
          </cell>
          <cell r="N14">
            <v>54182</v>
          </cell>
          <cell r="P14">
            <v>34</v>
          </cell>
          <cell r="Q14">
            <v>0</v>
          </cell>
          <cell r="S14">
            <v>805173.50503521482</v>
          </cell>
          <cell r="U14">
            <v>6306</v>
          </cell>
        </row>
        <row r="15">
          <cell r="A15">
            <v>109819</v>
          </cell>
          <cell r="B15">
            <v>8682072</v>
          </cell>
          <cell r="C15" t="str">
            <v>Courthouse Junior School</v>
          </cell>
          <cell r="J15">
            <v>24535</v>
          </cell>
          <cell r="K15">
            <v>59400</v>
          </cell>
          <cell r="L15">
            <v>0</v>
          </cell>
          <cell r="N15">
            <v>83935</v>
          </cell>
          <cell r="P15">
            <v>66</v>
          </cell>
          <cell r="Q15">
            <v>0</v>
          </cell>
          <cell r="S15">
            <v>1358614.6318539884</v>
          </cell>
          <cell r="U15">
            <v>8354</v>
          </cell>
        </row>
        <row r="16">
          <cell r="A16">
            <v>137788</v>
          </cell>
          <cell r="B16">
            <v>8683350</v>
          </cell>
          <cell r="C16" t="str">
            <v>Datchet St. Mary's School</v>
          </cell>
          <cell r="D16">
            <v>102384</v>
          </cell>
          <cell r="J16">
            <v>7114</v>
          </cell>
          <cell r="K16">
            <v>31500</v>
          </cell>
          <cell r="L16">
            <v>0</v>
          </cell>
          <cell r="N16">
            <v>140998</v>
          </cell>
          <cell r="P16">
            <v>35</v>
          </cell>
          <cell r="Q16">
            <v>0</v>
          </cell>
          <cell r="S16">
            <v>1010737.1985653533</v>
          </cell>
        </row>
        <row r="17">
          <cell r="A17">
            <v>109834</v>
          </cell>
          <cell r="B17">
            <v>8682098</v>
          </cell>
          <cell r="C17" t="str">
            <v>Dedworth Green First School</v>
          </cell>
          <cell r="D17">
            <v>78398</v>
          </cell>
          <cell r="J17">
            <v>5298</v>
          </cell>
          <cell r="K17">
            <v>59400</v>
          </cell>
          <cell r="L17">
            <v>900</v>
          </cell>
          <cell r="N17">
            <v>143996</v>
          </cell>
          <cell r="P17">
            <v>66</v>
          </cell>
          <cell r="Q17">
            <v>3</v>
          </cell>
          <cell r="S17">
            <v>817275.09290129179</v>
          </cell>
          <cell r="U17">
            <v>6098</v>
          </cell>
        </row>
        <row r="18">
          <cell r="A18">
            <v>109820</v>
          </cell>
          <cell r="B18">
            <v>8682074</v>
          </cell>
          <cell r="C18" t="str">
            <v>Ellington Primary School</v>
          </cell>
          <cell r="D18">
            <v>92554</v>
          </cell>
          <cell r="G18">
            <v>160000</v>
          </cell>
          <cell r="H18">
            <v>16302</v>
          </cell>
          <cell r="I18">
            <v>11252</v>
          </cell>
          <cell r="J18">
            <v>23945</v>
          </cell>
          <cell r="K18">
            <v>45000</v>
          </cell>
          <cell r="L18">
            <v>0</v>
          </cell>
          <cell r="N18">
            <v>349053</v>
          </cell>
          <cell r="P18">
            <v>50</v>
          </cell>
          <cell r="Q18">
            <v>0</v>
          </cell>
          <cell r="S18">
            <v>1282046.2359776651</v>
          </cell>
          <cell r="U18">
            <v>6436</v>
          </cell>
        </row>
        <row r="19">
          <cell r="A19">
            <v>109998</v>
          </cell>
          <cell r="B19">
            <v>8683075</v>
          </cell>
          <cell r="C19" t="str">
            <v>Eton Porny C of E First School</v>
          </cell>
          <cell r="J19">
            <v>8635</v>
          </cell>
          <cell r="K19">
            <v>17100</v>
          </cell>
          <cell r="L19">
            <v>0</v>
          </cell>
          <cell r="N19">
            <v>25735</v>
          </cell>
          <cell r="P19">
            <v>19</v>
          </cell>
          <cell r="Q19">
            <v>0</v>
          </cell>
          <cell r="S19">
            <v>606999.26617147843</v>
          </cell>
          <cell r="U19">
            <v>5474</v>
          </cell>
        </row>
        <row r="20">
          <cell r="A20">
            <v>109996</v>
          </cell>
          <cell r="B20">
            <v>8683072</v>
          </cell>
          <cell r="C20" t="str">
            <v>Eton Wick C.E. First School</v>
          </cell>
          <cell r="D20">
            <v>64693</v>
          </cell>
          <cell r="J20">
            <v>28144</v>
          </cell>
          <cell r="K20">
            <v>25200</v>
          </cell>
          <cell r="L20">
            <v>0</v>
          </cell>
          <cell r="N20">
            <v>118037</v>
          </cell>
          <cell r="P20">
            <v>28</v>
          </cell>
          <cell r="Q20">
            <v>0</v>
          </cell>
          <cell r="S20">
            <v>786668.39156135439</v>
          </cell>
          <cell r="U20">
            <v>5935</v>
          </cell>
        </row>
        <row r="21">
          <cell r="A21">
            <v>109846</v>
          </cell>
          <cell r="B21">
            <v>8682112</v>
          </cell>
          <cell r="C21" t="str">
            <v>Furze Platt Infant School</v>
          </cell>
          <cell r="F21">
            <v>14800</v>
          </cell>
          <cell r="J21">
            <v>37570</v>
          </cell>
          <cell r="K21">
            <v>10800</v>
          </cell>
          <cell r="L21">
            <v>300</v>
          </cell>
          <cell r="N21">
            <v>63470</v>
          </cell>
          <cell r="P21">
            <v>12</v>
          </cell>
          <cell r="Q21">
            <v>1</v>
          </cell>
          <cell r="S21">
            <v>1011666.5092979915</v>
          </cell>
          <cell r="U21">
            <v>6768</v>
          </cell>
        </row>
        <row r="22">
          <cell r="A22">
            <v>109842</v>
          </cell>
          <cell r="B22">
            <v>8682108</v>
          </cell>
          <cell r="C22" t="str">
            <v>Furze Platt Junior School</v>
          </cell>
          <cell r="J22">
            <v>19156</v>
          </cell>
          <cell r="K22">
            <v>22500</v>
          </cell>
          <cell r="L22">
            <v>0</v>
          </cell>
          <cell r="N22">
            <v>41656</v>
          </cell>
          <cell r="P22">
            <v>25</v>
          </cell>
          <cell r="Q22">
            <v>0</v>
          </cell>
          <cell r="S22">
            <v>1002190.0164408024</v>
          </cell>
          <cell r="U22">
            <v>7386</v>
          </cell>
        </row>
        <row r="23">
          <cell r="A23">
            <v>109833</v>
          </cell>
          <cell r="B23">
            <v>8682096</v>
          </cell>
          <cell r="C23" t="str">
            <v>Hilltop First School</v>
          </cell>
          <cell r="D23">
            <v>58289</v>
          </cell>
          <cell r="F23">
            <v>21378</v>
          </cell>
          <cell r="J23">
            <v>5331</v>
          </cell>
          <cell r="K23">
            <v>42300</v>
          </cell>
          <cell r="L23">
            <v>5700</v>
          </cell>
          <cell r="N23">
            <v>132998</v>
          </cell>
          <cell r="P23">
            <v>47</v>
          </cell>
          <cell r="Q23">
            <v>19</v>
          </cell>
          <cell r="S23">
            <v>1022888.6119629734</v>
          </cell>
          <cell r="U23">
            <v>6408</v>
          </cell>
        </row>
        <row r="24">
          <cell r="A24">
            <v>109961</v>
          </cell>
          <cell r="B24">
            <v>8683022</v>
          </cell>
          <cell r="C24" t="str">
            <v>Holy Trinity CE Primary School (Cookham)</v>
          </cell>
          <cell r="J24">
            <v>17738</v>
          </cell>
          <cell r="K24">
            <v>8100</v>
          </cell>
          <cell r="L24">
            <v>0</v>
          </cell>
          <cell r="N24">
            <v>25838</v>
          </cell>
          <cell r="P24">
            <v>9</v>
          </cell>
          <cell r="Q24">
            <v>0</v>
          </cell>
          <cell r="S24">
            <v>741824.9384013341</v>
          </cell>
          <cell r="U24">
            <v>6453</v>
          </cell>
        </row>
        <row r="25">
          <cell r="A25">
            <v>110018</v>
          </cell>
          <cell r="B25">
            <v>8683322</v>
          </cell>
          <cell r="C25" t="str">
            <v>Holy Trinity CE Primary School (Sunningdale)</v>
          </cell>
          <cell r="J25">
            <v>15894</v>
          </cell>
          <cell r="K25">
            <v>12600</v>
          </cell>
          <cell r="L25">
            <v>0</v>
          </cell>
          <cell r="N25">
            <v>28494</v>
          </cell>
          <cell r="P25">
            <v>14</v>
          </cell>
          <cell r="Q25">
            <v>0</v>
          </cell>
          <cell r="S25">
            <v>790693.41513299185</v>
          </cell>
          <cell r="U25">
            <v>6884</v>
          </cell>
        </row>
        <row r="26">
          <cell r="A26">
            <v>109953</v>
          </cell>
          <cell r="B26">
            <v>8683012</v>
          </cell>
          <cell r="C26" t="str">
            <v>Holyport CE Primary School</v>
          </cell>
          <cell r="D26">
            <v>59452</v>
          </cell>
          <cell r="F26">
            <v>24667</v>
          </cell>
          <cell r="J26">
            <v>21482</v>
          </cell>
          <cell r="K26">
            <v>21600</v>
          </cell>
          <cell r="L26">
            <v>0</v>
          </cell>
          <cell r="N26">
            <v>127201</v>
          </cell>
          <cell r="P26">
            <v>24</v>
          </cell>
          <cell r="Q26">
            <v>0</v>
          </cell>
          <cell r="S26">
            <v>1268548.9613756619</v>
          </cell>
          <cell r="U26">
            <v>8439</v>
          </cell>
        </row>
        <row r="27">
          <cell r="A27">
            <v>109873</v>
          </cell>
          <cell r="B27">
            <v>8682143</v>
          </cell>
          <cell r="C27" t="str">
            <v>Homer First School</v>
          </cell>
          <cell r="J27">
            <v>5298</v>
          </cell>
          <cell r="K27">
            <v>18900</v>
          </cell>
          <cell r="L27">
            <v>9900</v>
          </cell>
          <cell r="N27">
            <v>34098</v>
          </cell>
          <cell r="P27">
            <v>21</v>
          </cell>
          <cell r="Q27">
            <v>33</v>
          </cell>
          <cell r="S27">
            <v>833679.92961276008</v>
          </cell>
          <cell r="U27">
            <v>6430</v>
          </cell>
        </row>
        <row r="28">
          <cell r="A28">
            <v>109827</v>
          </cell>
          <cell r="B28">
            <v>8682085</v>
          </cell>
          <cell r="C28" t="str">
            <v>Kings Court First School</v>
          </cell>
          <cell r="D28">
            <v>80688</v>
          </cell>
          <cell r="J28">
            <v>11332</v>
          </cell>
          <cell r="K28">
            <v>25200</v>
          </cell>
          <cell r="L28">
            <v>900</v>
          </cell>
          <cell r="N28">
            <v>118120</v>
          </cell>
          <cell r="P28">
            <v>28</v>
          </cell>
          <cell r="Q28">
            <v>3</v>
          </cell>
          <cell r="S28">
            <v>915634.17557152174</v>
          </cell>
          <cell r="U28">
            <v>6565</v>
          </cell>
        </row>
        <row r="29">
          <cell r="A29">
            <v>109966</v>
          </cell>
          <cell r="B29">
            <v>8683028</v>
          </cell>
          <cell r="C29" t="str">
            <v>Knowl Hill CE Primary School</v>
          </cell>
          <cell r="J29">
            <v>0</v>
          </cell>
          <cell r="K29">
            <v>13500</v>
          </cell>
          <cell r="L29">
            <v>0</v>
          </cell>
          <cell r="N29">
            <v>13500</v>
          </cell>
          <cell r="P29">
            <v>15</v>
          </cell>
          <cell r="Q29">
            <v>0</v>
          </cell>
          <cell r="S29">
            <v>415364.11203143001</v>
          </cell>
          <cell r="U29">
            <v>4765</v>
          </cell>
        </row>
        <row r="30">
          <cell r="A30">
            <v>109938</v>
          </cell>
          <cell r="B30">
            <v>8682247</v>
          </cell>
          <cell r="C30" t="str">
            <v>Larchfield Primary School</v>
          </cell>
          <cell r="D30">
            <v>121517</v>
          </cell>
          <cell r="J30">
            <v>4741</v>
          </cell>
          <cell r="K30">
            <v>51300</v>
          </cell>
          <cell r="L30">
            <v>300</v>
          </cell>
          <cell r="N30">
            <v>177858</v>
          </cell>
          <cell r="P30">
            <v>57</v>
          </cell>
          <cell r="Q30">
            <v>1</v>
          </cell>
          <cell r="S30">
            <v>954517.79204117181</v>
          </cell>
          <cell r="U30">
            <v>6183</v>
          </cell>
        </row>
        <row r="31">
          <cell r="A31">
            <v>136712</v>
          </cell>
          <cell r="B31">
            <v>8682186</v>
          </cell>
          <cell r="C31" t="str">
            <v>Lowbrook Academy</v>
          </cell>
          <cell r="J31">
            <v>18956</v>
          </cell>
          <cell r="K31">
            <v>9000</v>
          </cell>
          <cell r="L31">
            <v>0</v>
          </cell>
          <cell r="N31">
            <v>27956</v>
          </cell>
          <cell r="P31">
            <v>10</v>
          </cell>
          <cell r="Q31">
            <v>0</v>
          </cell>
          <cell r="S31">
            <v>872987.42777360033</v>
          </cell>
        </row>
        <row r="32">
          <cell r="A32">
            <v>109897</v>
          </cell>
          <cell r="B32">
            <v>8682176</v>
          </cell>
          <cell r="C32" t="str">
            <v>Oakfield First School</v>
          </cell>
          <cell r="F32">
            <v>24667</v>
          </cell>
          <cell r="J32">
            <v>26057.599999999999</v>
          </cell>
          <cell r="K32">
            <v>24300</v>
          </cell>
          <cell r="L32">
            <v>1200</v>
          </cell>
          <cell r="N32">
            <v>76224.600000000006</v>
          </cell>
          <cell r="P32">
            <v>27</v>
          </cell>
          <cell r="Q32">
            <v>4</v>
          </cell>
          <cell r="S32">
            <v>967121.60009956278</v>
          </cell>
          <cell r="U32">
            <v>6644</v>
          </cell>
        </row>
        <row r="33">
          <cell r="A33">
            <v>109888</v>
          </cell>
          <cell r="B33">
            <v>8682159</v>
          </cell>
          <cell r="C33" t="str">
            <v>Oldfield Primary School</v>
          </cell>
          <cell r="F33">
            <v>49334</v>
          </cell>
          <cell r="J33">
            <v>43715</v>
          </cell>
          <cell r="K33">
            <v>9000</v>
          </cell>
          <cell r="L33">
            <v>0</v>
          </cell>
          <cell r="N33">
            <v>102049</v>
          </cell>
          <cell r="P33">
            <v>10</v>
          </cell>
          <cell r="Q33">
            <v>0</v>
          </cell>
          <cell r="S33">
            <v>929228.58608268027</v>
          </cell>
          <cell r="U33">
            <v>6419</v>
          </cell>
        </row>
        <row r="34">
          <cell r="A34">
            <v>109843</v>
          </cell>
          <cell r="B34">
            <v>8682109</v>
          </cell>
          <cell r="C34" t="str">
            <v>South Ascot Village  School</v>
          </cell>
          <cell r="D34">
            <v>85005</v>
          </cell>
          <cell r="J34">
            <v>7059</v>
          </cell>
          <cell r="K34">
            <v>25200</v>
          </cell>
          <cell r="L34">
            <v>0</v>
          </cell>
          <cell r="N34">
            <v>117264</v>
          </cell>
          <cell r="P34">
            <v>28</v>
          </cell>
          <cell r="Q34">
            <v>0</v>
          </cell>
          <cell r="S34">
            <v>919245.43717921269</v>
          </cell>
          <cell r="U34">
            <v>6531</v>
          </cell>
        </row>
        <row r="35">
          <cell r="A35">
            <v>110030</v>
          </cell>
          <cell r="B35">
            <v>8683337</v>
          </cell>
          <cell r="C35" t="str">
            <v>St Edmund Campion Catholic Primary</v>
          </cell>
          <cell r="F35">
            <v>24667</v>
          </cell>
          <cell r="J35">
            <v>19327</v>
          </cell>
          <cell r="K35">
            <v>20700</v>
          </cell>
          <cell r="L35">
            <v>0</v>
          </cell>
          <cell r="N35">
            <v>64694</v>
          </cell>
          <cell r="P35">
            <v>23</v>
          </cell>
          <cell r="Q35">
            <v>0</v>
          </cell>
          <cell r="S35">
            <v>1243485.2484258139</v>
          </cell>
          <cell r="U35">
            <v>8512</v>
          </cell>
        </row>
        <row r="36">
          <cell r="A36">
            <v>110031</v>
          </cell>
          <cell r="B36">
            <v>8683338</v>
          </cell>
          <cell r="C36" t="str">
            <v>St Edward's Catholic First School</v>
          </cell>
          <cell r="F36">
            <v>24667</v>
          </cell>
          <cell r="J36">
            <v>22011</v>
          </cell>
          <cell r="K36">
            <v>13500</v>
          </cell>
          <cell r="L36">
            <v>900</v>
          </cell>
          <cell r="N36">
            <v>61078</v>
          </cell>
          <cell r="P36">
            <v>15</v>
          </cell>
          <cell r="Q36">
            <v>3</v>
          </cell>
          <cell r="S36">
            <v>850531.74750561663</v>
          </cell>
          <cell r="U36">
            <v>6981</v>
          </cell>
        </row>
        <row r="37">
          <cell r="A37">
            <v>110029</v>
          </cell>
          <cell r="B37">
            <v>8683335</v>
          </cell>
          <cell r="C37" t="str">
            <v>St Francis Catholic Primary</v>
          </cell>
          <cell r="J37">
            <v>10596</v>
          </cell>
          <cell r="K37">
            <v>11700</v>
          </cell>
          <cell r="L37">
            <v>0</v>
          </cell>
          <cell r="N37">
            <v>22296</v>
          </cell>
          <cell r="P37">
            <v>13</v>
          </cell>
          <cell r="Q37">
            <v>0</v>
          </cell>
          <cell r="S37">
            <v>714840.73968494171</v>
          </cell>
          <cell r="U37">
            <v>6908</v>
          </cell>
        </row>
        <row r="38">
          <cell r="A38">
            <v>109970</v>
          </cell>
          <cell r="B38">
            <v>8683033</v>
          </cell>
          <cell r="C38" t="str">
            <v>St Luke's CE Primary School</v>
          </cell>
          <cell r="F38">
            <v>8222</v>
          </cell>
          <cell r="J38">
            <v>1479</v>
          </cell>
          <cell r="K38">
            <v>65700</v>
          </cell>
          <cell r="L38">
            <v>0</v>
          </cell>
          <cell r="N38">
            <v>75401</v>
          </cell>
          <cell r="P38">
            <v>73</v>
          </cell>
          <cell r="Q38">
            <v>0</v>
          </cell>
          <cell r="S38">
            <v>1076940.7957667147</v>
          </cell>
          <cell r="U38">
            <v>6813</v>
          </cell>
        </row>
        <row r="39">
          <cell r="A39">
            <v>110028</v>
          </cell>
          <cell r="B39">
            <v>8683334</v>
          </cell>
          <cell r="C39" t="str">
            <v>St Mary's Catholic Primary School</v>
          </cell>
          <cell r="F39">
            <v>8222</v>
          </cell>
          <cell r="J39">
            <v>14476</v>
          </cell>
          <cell r="K39">
            <v>22500</v>
          </cell>
          <cell r="L39">
            <v>0</v>
          </cell>
          <cell r="N39">
            <v>45198</v>
          </cell>
          <cell r="P39">
            <v>25</v>
          </cell>
          <cell r="Q39">
            <v>0</v>
          </cell>
          <cell r="S39">
            <v>1111739.9991010225</v>
          </cell>
          <cell r="U39">
            <v>7929</v>
          </cell>
        </row>
        <row r="40">
          <cell r="A40">
            <v>110019</v>
          </cell>
          <cell r="B40">
            <v>8683323</v>
          </cell>
          <cell r="C40" t="str">
            <v>St Michael's CE Primary School</v>
          </cell>
          <cell r="J40">
            <v>6323</v>
          </cell>
          <cell r="K40">
            <v>21600</v>
          </cell>
          <cell r="L40">
            <v>300</v>
          </cell>
          <cell r="N40">
            <v>28223</v>
          </cell>
          <cell r="P40">
            <v>24</v>
          </cell>
          <cell r="Q40">
            <v>1</v>
          </cell>
          <cell r="S40">
            <v>786492.32727501995</v>
          </cell>
          <cell r="U40">
            <v>6847</v>
          </cell>
        </row>
        <row r="41">
          <cell r="A41">
            <v>109997</v>
          </cell>
          <cell r="B41">
            <v>8683074</v>
          </cell>
          <cell r="C41" t="str">
            <v>The Queen Anne RF CE First</v>
          </cell>
          <cell r="J41">
            <v>6660</v>
          </cell>
          <cell r="K41">
            <v>9900</v>
          </cell>
          <cell r="L41">
            <v>1500</v>
          </cell>
          <cell r="N41">
            <v>18060</v>
          </cell>
          <cell r="P41">
            <v>11</v>
          </cell>
          <cell r="Q41">
            <v>5</v>
          </cell>
          <cell r="S41">
            <v>584304.54769399995</v>
          </cell>
          <cell r="U41">
            <v>5485</v>
          </cell>
        </row>
        <row r="42">
          <cell r="A42">
            <v>110014</v>
          </cell>
          <cell r="B42">
            <v>8683318</v>
          </cell>
          <cell r="C42" t="str">
            <v>The Royal School</v>
          </cell>
          <cell r="J42">
            <v>0</v>
          </cell>
          <cell r="K42">
            <v>6300</v>
          </cell>
          <cell r="L42">
            <v>0</v>
          </cell>
          <cell r="N42">
            <v>6300</v>
          </cell>
          <cell r="P42">
            <v>7</v>
          </cell>
          <cell r="Q42">
            <v>0</v>
          </cell>
          <cell r="S42">
            <v>477289.59481252672</v>
          </cell>
          <cell r="U42">
            <v>5462</v>
          </cell>
        </row>
        <row r="43">
          <cell r="A43">
            <v>110023</v>
          </cell>
          <cell r="B43">
            <v>8683327</v>
          </cell>
          <cell r="C43" t="str">
            <v>Trinity St Stephen CE First</v>
          </cell>
          <cell r="J43">
            <v>0</v>
          </cell>
          <cell r="K43">
            <v>9900</v>
          </cell>
          <cell r="L43">
            <v>300</v>
          </cell>
          <cell r="N43">
            <v>10200</v>
          </cell>
          <cell r="P43">
            <v>11</v>
          </cell>
          <cell r="Q43">
            <v>1</v>
          </cell>
          <cell r="S43">
            <v>554538.33157005766</v>
          </cell>
          <cell r="U43">
            <v>5863</v>
          </cell>
        </row>
        <row r="44">
          <cell r="A44">
            <v>109832</v>
          </cell>
          <cell r="B44">
            <v>8682092</v>
          </cell>
          <cell r="C44" t="str">
            <v>Waltham St. Lawrence CP School</v>
          </cell>
          <cell r="J44">
            <v>10596</v>
          </cell>
          <cell r="K44">
            <v>4500</v>
          </cell>
          <cell r="L44">
            <v>0</v>
          </cell>
          <cell r="N44">
            <v>15096</v>
          </cell>
          <cell r="P44">
            <v>5</v>
          </cell>
          <cell r="Q44">
            <v>0</v>
          </cell>
          <cell r="S44">
            <v>500782.9769215369</v>
          </cell>
          <cell r="U44">
            <v>5344</v>
          </cell>
        </row>
        <row r="45">
          <cell r="A45">
            <v>109821</v>
          </cell>
          <cell r="B45">
            <v>8682077</v>
          </cell>
          <cell r="C45" t="str">
            <v>Wessex Primary School</v>
          </cell>
          <cell r="D45">
            <v>129387</v>
          </cell>
          <cell r="G45">
            <v>164167</v>
          </cell>
          <cell r="H45">
            <v>18343</v>
          </cell>
          <cell r="I45">
            <v>0</v>
          </cell>
          <cell r="J45">
            <v>30482</v>
          </cell>
          <cell r="K45">
            <v>54000</v>
          </cell>
          <cell r="L45">
            <v>300</v>
          </cell>
          <cell r="N45">
            <v>396679</v>
          </cell>
          <cell r="P45">
            <v>60</v>
          </cell>
          <cell r="Q45">
            <v>1</v>
          </cell>
          <cell r="S45">
            <v>1883047.6921691601</v>
          </cell>
          <cell r="U45">
            <v>8973</v>
          </cell>
        </row>
        <row r="46">
          <cell r="A46">
            <v>138635</v>
          </cell>
          <cell r="B46">
            <v>8683050</v>
          </cell>
          <cell r="C46" t="str">
            <v>White Waltham C of E Academy</v>
          </cell>
          <cell r="F46">
            <v>13156</v>
          </cell>
          <cell r="J46">
            <v>37498</v>
          </cell>
          <cell r="K46">
            <v>3600</v>
          </cell>
          <cell r="L46">
            <v>1800</v>
          </cell>
          <cell r="N46">
            <v>56054</v>
          </cell>
          <cell r="P46">
            <v>4</v>
          </cell>
          <cell r="Q46">
            <v>6</v>
          </cell>
          <cell r="S46">
            <v>783671.65415366716</v>
          </cell>
        </row>
        <row r="47">
          <cell r="A47">
            <v>109841</v>
          </cell>
          <cell r="B47">
            <v>8682107</v>
          </cell>
          <cell r="C47" t="str">
            <v>Woodlands Park Primary School</v>
          </cell>
          <cell r="D47">
            <v>48574</v>
          </cell>
          <cell r="J47">
            <v>0</v>
          </cell>
          <cell r="K47">
            <v>33300</v>
          </cell>
          <cell r="L47">
            <v>600</v>
          </cell>
          <cell r="N47">
            <v>82474</v>
          </cell>
          <cell r="P47">
            <v>37</v>
          </cell>
          <cell r="Q47">
            <v>2</v>
          </cell>
          <cell r="S47">
            <v>617401.28954840999</v>
          </cell>
          <cell r="U47">
            <v>5198</v>
          </cell>
        </row>
        <row r="48">
          <cell r="A48">
            <v>109907</v>
          </cell>
          <cell r="B48">
            <v>8682202</v>
          </cell>
          <cell r="C48" t="str">
            <v>Wraysbury Primary School</v>
          </cell>
          <cell r="F48">
            <v>24667</v>
          </cell>
          <cell r="J48">
            <v>0</v>
          </cell>
          <cell r="K48">
            <v>35424</v>
          </cell>
          <cell r="L48">
            <v>0</v>
          </cell>
          <cell r="N48">
            <v>60091</v>
          </cell>
          <cell r="P48">
            <v>39.36</v>
          </cell>
          <cell r="Q48">
            <v>0</v>
          </cell>
          <cell r="S48">
            <v>1199364.8221234728</v>
          </cell>
          <cell r="U48">
            <v>7358</v>
          </cell>
        </row>
        <row r="49">
          <cell r="A49">
            <v>110072</v>
          </cell>
          <cell r="B49">
            <v>8684063</v>
          </cell>
          <cell r="C49" t="str">
            <v>Dedworth Middle School</v>
          </cell>
          <cell r="J49">
            <v>26201</v>
          </cell>
          <cell r="K49">
            <v>92700</v>
          </cell>
          <cell r="L49">
            <v>14400</v>
          </cell>
          <cell r="N49">
            <v>133301</v>
          </cell>
          <cell r="P49">
            <v>103</v>
          </cell>
          <cell r="Q49">
            <v>48</v>
          </cell>
          <cell r="S49">
            <v>2091422.7915454807</v>
          </cell>
          <cell r="U49">
            <v>11763</v>
          </cell>
        </row>
        <row r="50">
          <cell r="A50">
            <v>110086</v>
          </cell>
          <cell r="B50">
            <v>8684704</v>
          </cell>
          <cell r="C50" t="str">
            <v>St. Edward's Royal Free Ecumenical Middle School</v>
          </cell>
          <cell r="F50">
            <v>44401</v>
          </cell>
          <cell r="J50">
            <v>69969</v>
          </cell>
          <cell r="K50">
            <v>36000</v>
          </cell>
          <cell r="L50">
            <v>3900</v>
          </cell>
          <cell r="N50">
            <v>154270</v>
          </cell>
          <cell r="P50">
            <v>40</v>
          </cell>
          <cell r="Q50">
            <v>13</v>
          </cell>
          <cell r="S50">
            <v>1640090.6283324994</v>
          </cell>
          <cell r="U50">
            <v>11264</v>
          </cell>
        </row>
        <row r="51">
          <cell r="A51">
            <v>110085</v>
          </cell>
          <cell r="B51">
            <v>8684701</v>
          </cell>
          <cell r="C51" t="str">
            <v>St Peters C.E. Middle School</v>
          </cell>
          <cell r="J51">
            <v>6524</v>
          </cell>
          <cell r="K51">
            <v>28800</v>
          </cell>
          <cell r="L51">
            <v>0</v>
          </cell>
          <cell r="N51">
            <v>35324</v>
          </cell>
          <cell r="P51">
            <v>32</v>
          </cell>
          <cell r="Q51">
            <v>0</v>
          </cell>
          <cell r="S51">
            <v>1058759.4256642349</v>
          </cell>
          <cell r="U51">
            <v>8639</v>
          </cell>
        </row>
        <row r="52">
          <cell r="A52">
            <v>110075</v>
          </cell>
          <cell r="B52">
            <v>8684083</v>
          </cell>
          <cell r="C52" t="str">
            <v>Trevelyan School</v>
          </cell>
          <cell r="J52">
            <v>15604</v>
          </cell>
          <cell r="K52">
            <v>80100</v>
          </cell>
          <cell r="L52">
            <v>5100</v>
          </cell>
          <cell r="N52">
            <v>100804</v>
          </cell>
          <cell r="P52">
            <v>89</v>
          </cell>
          <cell r="Q52">
            <v>17</v>
          </cell>
          <cell r="S52">
            <v>1880491.3113020894</v>
          </cell>
          <cell r="U52">
            <v>12269</v>
          </cell>
        </row>
        <row r="53">
          <cell r="A53">
            <v>110056</v>
          </cell>
          <cell r="B53">
            <v>8684044</v>
          </cell>
          <cell r="C53" t="str">
            <v>The Windsor Boys' School</v>
          </cell>
          <cell r="J53">
            <v>79607</v>
          </cell>
          <cell r="K53">
            <v>72900</v>
          </cell>
          <cell r="L53">
            <v>5100</v>
          </cell>
          <cell r="N53">
            <v>157607</v>
          </cell>
          <cell r="P53">
            <v>81</v>
          </cell>
          <cell r="Q53">
            <v>17</v>
          </cell>
          <cell r="S53">
            <v>3842454.1911165239</v>
          </cell>
          <cell r="U53">
            <v>20521</v>
          </cell>
        </row>
        <row r="54">
          <cell r="A54">
            <v>110057</v>
          </cell>
          <cell r="B54">
            <v>8684046</v>
          </cell>
          <cell r="C54" t="str">
            <v>Windsor Girls' School</v>
          </cell>
          <cell r="J54">
            <v>12483</v>
          </cell>
          <cell r="K54">
            <v>86400</v>
          </cell>
          <cell r="L54">
            <v>4200</v>
          </cell>
          <cell r="N54">
            <v>103083</v>
          </cell>
          <cell r="P54">
            <v>96</v>
          </cell>
          <cell r="Q54">
            <v>14</v>
          </cell>
          <cell r="S54">
            <v>2983253.6636218773</v>
          </cell>
          <cell r="U54">
            <v>15441</v>
          </cell>
        </row>
        <row r="55">
          <cell r="A55">
            <v>138342</v>
          </cell>
          <cell r="B55">
            <v>8684506</v>
          </cell>
          <cell r="C55" t="str">
            <v>Altwood CE School</v>
          </cell>
          <cell r="G55">
            <v>50833</v>
          </cell>
          <cell r="H55">
            <v>7704</v>
          </cell>
          <cell r="I55">
            <v>25879</v>
          </cell>
          <cell r="J55">
            <v>36106</v>
          </cell>
          <cell r="K55">
            <v>107100</v>
          </cell>
          <cell r="L55">
            <v>0</v>
          </cell>
          <cell r="N55">
            <v>227622</v>
          </cell>
          <cell r="P55">
            <v>119</v>
          </cell>
          <cell r="Q55">
            <v>0</v>
          </cell>
          <cell r="S55">
            <v>3640266.4623522423</v>
          </cell>
        </row>
        <row r="56">
          <cell r="A56">
            <v>138823</v>
          </cell>
          <cell r="B56">
            <v>8684029</v>
          </cell>
          <cell r="C56" t="str">
            <v>Charters School</v>
          </cell>
          <cell r="G56">
            <v>100000</v>
          </cell>
          <cell r="H56">
            <v>5910</v>
          </cell>
          <cell r="I56">
            <v>3751</v>
          </cell>
          <cell r="J56">
            <v>50899</v>
          </cell>
          <cell r="K56">
            <v>104400</v>
          </cell>
          <cell r="L56">
            <v>300</v>
          </cell>
          <cell r="N56">
            <v>265260</v>
          </cell>
          <cell r="P56">
            <v>116</v>
          </cell>
          <cell r="Q56">
            <v>1</v>
          </cell>
          <cell r="S56">
            <v>5852820.4857109133</v>
          </cell>
        </row>
        <row r="57">
          <cell r="A57">
            <v>133580</v>
          </cell>
          <cell r="B57">
            <v>8684084</v>
          </cell>
          <cell r="C57" t="str">
            <v>Churchmead CE (VA) School</v>
          </cell>
          <cell r="J57">
            <v>2697</v>
          </cell>
          <cell r="K57">
            <v>175500</v>
          </cell>
          <cell r="L57">
            <v>0</v>
          </cell>
          <cell r="N57">
            <v>178197</v>
          </cell>
          <cell r="P57">
            <v>195</v>
          </cell>
          <cell r="Q57">
            <v>0</v>
          </cell>
          <cell r="S57">
            <v>3258161.5551403365</v>
          </cell>
          <cell r="U57">
            <v>14617</v>
          </cell>
        </row>
        <row r="58">
          <cell r="A58">
            <v>137695</v>
          </cell>
          <cell r="B58">
            <v>8684056</v>
          </cell>
          <cell r="C58" t="str">
            <v>Cox Green School</v>
          </cell>
          <cell r="J58">
            <v>45945</v>
          </cell>
          <cell r="K58">
            <v>139500</v>
          </cell>
          <cell r="L58">
            <v>300</v>
          </cell>
          <cell r="N58">
            <v>185745</v>
          </cell>
          <cell r="P58">
            <v>155</v>
          </cell>
          <cell r="Q58">
            <v>1</v>
          </cell>
          <cell r="S58">
            <v>3997717.7915879488</v>
          </cell>
        </row>
        <row r="59">
          <cell r="A59">
            <v>138856</v>
          </cell>
          <cell r="B59">
            <v>8685403</v>
          </cell>
          <cell r="C59" t="str">
            <v>Desborough School</v>
          </cell>
          <cell r="J59">
            <v>30026</v>
          </cell>
          <cell r="K59">
            <v>67500</v>
          </cell>
          <cell r="L59">
            <v>600</v>
          </cell>
          <cell r="N59">
            <v>98126</v>
          </cell>
          <cell r="P59">
            <v>75</v>
          </cell>
          <cell r="Q59">
            <v>2</v>
          </cell>
          <cell r="S59">
            <v>2698887.9411606411</v>
          </cell>
        </row>
        <row r="60">
          <cell r="A60">
            <v>137740</v>
          </cell>
          <cell r="B60">
            <v>8684055</v>
          </cell>
          <cell r="C60" t="str">
            <v>Furze Platt Senior School</v>
          </cell>
          <cell r="G60">
            <v>123333</v>
          </cell>
          <cell r="H60">
            <v>39000</v>
          </cell>
          <cell r="I60">
            <v>11252</v>
          </cell>
          <cell r="J60">
            <v>47349</v>
          </cell>
          <cell r="K60">
            <v>139500</v>
          </cell>
          <cell r="L60">
            <v>300</v>
          </cell>
          <cell r="N60">
            <v>360734</v>
          </cell>
          <cell r="P60">
            <v>155</v>
          </cell>
          <cell r="Q60">
            <v>1</v>
          </cell>
          <cell r="S60">
            <v>5042782.7474236786</v>
          </cell>
        </row>
        <row r="61">
          <cell r="A61">
            <v>110051</v>
          </cell>
          <cell r="B61">
            <v>8684036</v>
          </cell>
          <cell r="C61" t="str">
            <v>Newlands Girls School</v>
          </cell>
          <cell r="J61">
            <v>63864</v>
          </cell>
          <cell r="K61">
            <v>101700</v>
          </cell>
          <cell r="L61">
            <v>300</v>
          </cell>
          <cell r="N61">
            <v>165864</v>
          </cell>
          <cell r="P61">
            <v>113</v>
          </cell>
          <cell r="Q61">
            <v>1</v>
          </cell>
          <cell r="S61">
            <v>4602757.3447481729</v>
          </cell>
          <cell r="U61">
            <v>24081</v>
          </cell>
        </row>
      </sheetData>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59"/>
  <sheetViews>
    <sheetView topLeftCell="A33" zoomScaleNormal="100" workbookViewId="0">
      <selection activeCell="A39" sqref="A39"/>
    </sheetView>
  </sheetViews>
  <sheetFormatPr defaultColWidth="8.7265625" defaultRowHeight="18.5" x14ac:dyDescent="0.45"/>
  <cols>
    <col min="1" max="1" width="15.7265625" style="95" customWidth="1"/>
    <col min="2" max="2" width="109.7265625" style="93" customWidth="1"/>
    <col min="3" max="16384" width="8.7265625" style="94"/>
  </cols>
  <sheetData>
    <row r="1" spans="1:2" x14ac:dyDescent="0.45">
      <c r="A1" s="92" t="s">
        <v>328</v>
      </c>
    </row>
    <row r="2" spans="1:2" x14ac:dyDescent="0.45">
      <c r="A2" s="92" t="s">
        <v>117</v>
      </c>
    </row>
    <row r="3" spans="1:2" ht="19" thickBot="1" x14ac:dyDescent="0.5"/>
    <row r="4" spans="1:2" s="95" customFormat="1" ht="19" thickBot="1" x14ac:dyDescent="0.4">
      <c r="A4" s="96" t="s">
        <v>120</v>
      </c>
      <c r="B4" s="97" t="s">
        <v>119</v>
      </c>
    </row>
    <row r="5" spans="1:2" s="100" customFormat="1" ht="74" x14ac:dyDescent="0.35">
      <c r="A5" s="98"/>
      <c r="B5" s="99" t="s">
        <v>272</v>
      </c>
    </row>
    <row r="6" spans="1:2" s="95" customFormat="1" ht="40.9" customHeight="1" x14ac:dyDescent="0.35">
      <c r="A6" s="101"/>
      <c r="B6" s="102" t="s">
        <v>273</v>
      </c>
    </row>
    <row r="7" spans="1:2" s="95" customFormat="1" x14ac:dyDescent="0.35">
      <c r="A7" s="101"/>
      <c r="B7" s="102" t="s">
        <v>158</v>
      </c>
    </row>
    <row r="8" spans="1:2" s="95" customFormat="1" ht="37" x14ac:dyDescent="0.35">
      <c r="A8" s="101"/>
      <c r="B8" s="102" t="s">
        <v>282</v>
      </c>
    </row>
    <row r="9" spans="1:2" ht="67.5" customHeight="1" x14ac:dyDescent="0.45">
      <c r="A9" s="103" t="s">
        <v>118</v>
      </c>
      <c r="B9" s="102" t="s">
        <v>323</v>
      </c>
    </row>
    <row r="10" spans="1:2" ht="22.15" customHeight="1" x14ac:dyDescent="0.45">
      <c r="A10" s="104" t="s">
        <v>122</v>
      </c>
      <c r="B10" s="102" t="s">
        <v>124</v>
      </c>
    </row>
    <row r="11" spans="1:2" ht="22.15" customHeight="1" x14ac:dyDescent="0.45">
      <c r="A11" s="104" t="s">
        <v>123</v>
      </c>
      <c r="B11" s="102" t="s">
        <v>125</v>
      </c>
    </row>
    <row r="12" spans="1:2" ht="37" x14ac:dyDescent="0.45">
      <c r="A12" s="327" t="s">
        <v>274</v>
      </c>
      <c r="B12" s="102" t="s">
        <v>345</v>
      </c>
    </row>
    <row r="13" spans="1:2" ht="104.25" customHeight="1" x14ac:dyDescent="0.45">
      <c r="A13" s="104" t="s">
        <v>318</v>
      </c>
      <c r="B13" s="102" t="s">
        <v>346</v>
      </c>
    </row>
    <row r="14" spans="1:2" ht="81.400000000000006" customHeight="1" x14ac:dyDescent="0.45">
      <c r="A14" s="105" t="s">
        <v>129</v>
      </c>
      <c r="B14" s="102" t="s">
        <v>350</v>
      </c>
    </row>
    <row r="15" spans="1:2" ht="43.15" customHeight="1" x14ac:dyDescent="0.45">
      <c r="A15" s="106" t="s">
        <v>126</v>
      </c>
      <c r="B15" s="102" t="s">
        <v>127</v>
      </c>
    </row>
    <row r="16" spans="1:2" ht="25.15" customHeight="1" x14ac:dyDescent="0.45">
      <c r="A16" s="106" t="s">
        <v>128</v>
      </c>
      <c r="B16" s="102" t="s">
        <v>161</v>
      </c>
    </row>
    <row r="17" spans="1:2" ht="54.75" customHeight="1" x14ac:dyDescent="0.45">
      <c r="A17" s="429" t="s">
        <v>121</v>
      </c>
      <c r="B17" s="102" t="s">
        <v>162</v>
      </c>
    </row>
    <row r="18" spans="1:2" ht="60" customHeight="1" x14ac:dyDescent="0.45">
      <c r="A18" s="429"/>
      <c r="B18" s="102" t="s">
        <v>136</v>
      </c>
    </row>
    <row r="19" spans="1:2" ht="44.65" customHeight="1" x14ac:dyDescent="0.45">
      <c r="A19" s="106" t="s">
        <v>130</v>
      </c>
      <c r="B19" s="102" t="s">
        <v>131</v>
      </c>
    </row>
    <row r="20" spans="1:2" ht="59.65" customHeight="1" x14ac:dyDescent="0.45">
      <c r="A20" s="106" t="s">
        <v>133</v>
      </c>
      <c r="B20" s="102" t="s">
        <v>132</v>
      </c>
    </row>
    <row r="21" spans="1:2" ht="24" customHeight="1" x14ac:dyDescent="0.45">
      <c r="A21" s="106" t="s">
        <v>275</v>
      </c>
      <c r="B21" s="102" t="s">
        <v>134</v>
      </c>
    </row>
    <row r="22" spans="1:2" ht="24.65" customHeight="1" x14ac:dyDescent="0.45">
      <c r="A22" s="106" t="s">
        <v>319</v>
      </c>
      <c r="B22" s="102" t="s">
        <v>135</v>
      </c>
    </row>
    <row r="23" spans="1:2" ht="134.65" customHeight="1" x14ac:dyDescent="0.45">
      <c r="A23" s="106" t="s">
        <v>320</v>
      </c>
      <c r="B23" s="107" t="s">
        <v>283</v>
      </c>
    </row>
    <row r="24" spans="1:2" ht="25.15" customHeight="1" x14ac:dyDescent="0.45">
      <c r="A24" s="106" t="s">
        <v>351</v>
      </c>
      <c r="B24" s="102" t="s">
        <v>276</v>
      </c>
    </row>
    <row r="25" spans="1:2" ht="60.65" customHeight="1" thickBot="1" x14ac:dyDescent="0.5">
      <c r="A25" s="108" t="s">
        <v>277</v>
      </c>
      <c r="B25" s="109" t="s">
        <v>163</v>
      </c>
    </row>
    <row r="26" spans="1:2" ht="19" thickBot="1" x14ac:dyDescent="0.5">
      <c r="A26" s="213"/>
      <c r="B26" s="214"/>
    </row>
    <row r="27" spans="1:2" x14ac:dyDescent="0.45">
      <c r="A27" s="110" t="s">
        <v>137</v>
      </c>
      <c r="B27" s="111"/>
    </row>
    <row r="28" spans="1:2" ht="55.5" customHeight="1" x14ac:dyDescent="0.45">
      <c r="A28" s="430" t="s">
        <v>144</v>
      </c>
      <c r="B28" s="431"/>
    </row>
    <row r="29" spans="1:2" ht="46.5" customHeight="1" x14ac:dyDescent="0.45">
      <c r="A29" s="430" t="s">
        <v>149</v>
      </c>
      <c r="B29" s="431"/>
    </row>
    <row r="30" spans="1:2" ht="47.25" customHeight="1" x14ac:dyDescent="0.45">
      <c r="A30" s="430" t="s">
        <v>139</v>
      </c>
      <c r="B30" s="431"/>
    </row>
    <row r="31" spans="1:2" ht="22.15" customHeight="1" x14ac:dyDescent="0.45">
      <c r="A31" s="432" t="s">
        <v>140</v>
      </c>
      <c r="B31" s="433"/>
    </row>
    <row r="32" spans="1:2" ht="58.15" customHeight="1" x14ac:dyDescent="0.45">
      <c r="A32" s="112" t="s">
        <v>164</v>
      </c>
      <c r="B32" s="102" t="s">
        <v>141</v>
      </c>
    </row>
    <row r="33" spans="1:2" ht="58.9" customHeight="1" x14ac:dyDescent="0.45">
      <c r="A33" s="113" t="s">
        <v>324</v>
      </c>
      <c r="B33" s="102" t="s">
        <v>147</v>
      </c>
    </row>
    <row r="34" spans="1:2" ht="58.9" customHeight="1" x14ac:dyDescent="0.45">
      <c r="A34" s="112" t="s">
        <v>165</v>
      </c>
      <c r="B34" s="102" t="s">
        <v>142</v>
      </c>
    </row>
    <row r="35" spans="1:2" ht="60.65" customHeight="1" x14ac:dyDescent="0.45">
      <c r="A35" s="113" t="s">
        <v>166</v>
      </c>
      <c r="B35" s="102" t="s">
        <v>143</v>
      </c>
    </row>
    <row r="36" spans="1:2" ht="57" customHeight="1" x14ac:dyDescent="0.45">
      <c r="A36" s="113" t="s">
        <v>145</v>
      </c>
      <c r="B36" s="102" t="s">
        <v>146</v>
      </c>
    </row>
    <row r="37" spans="1:2" ht="21.75" customHeight="1" x14ac:dyDescent="0.45">
      <c r="A37" s="104" t="s">
        <v>352</v>
      </c>
      <c r="B37" s="102" t="s">
        <v>325</v>
      </c>
    </row>
    <row r="38" spans="1:2" ht="21.75" customHeight="1" x14ac:dyDescent="0.45">
      <c r="A38" s="104" t="s">
        <v>353</v>
      </c>
      <c r="B38" s="102" t="s">
        <v>278</v>
      </c>
    </row>
    <row r="39" spans="1:2" ht="24" customHeight="1" x14ac:dyDescent="0.45">
      <c r="A39" s="210" t="s">
        <v>148</v>
      </c>
      <c r="B39" s="209"/>
    </row>
    <row r="40" spans="1:2" ht="61.5" customHeight="1" x14ac:dyDescent="0.45">
      <c r="A40" s="112" t="s">
        <v>145</v>
      </c>
      <c r="B40" s="102" t="s">
        <v>250</v>
      </c>
    </row>
    <row r="41" spans="1:2" ht="58.15" customHeight="1" x14ac:dyDescent="0.45">
      <c r="A41" s="112" t="s">
        <v>150</v>
      </c>
      <c r="B41" s="102" t="s">
        <v>251</v>
      </c>
    </row>
    <row r="42" spans="1:2" ht="40.9" customHeight="1" x14ac:dyDescent="0.45">
      <c r="A42" s="112" t="s">
        <v>151</v>
      </c>
      <c r="B42" s="102" t="s">
        <v>252</v>
      </c>
    </row>
    <row r="43" spans="1:2" ht="60" customHeight="1" x14ac:dyDescent="0.45">
      <c r="A43" s="211" t="s">
        <v>152</v>
      </c>
      <c r="B43" s="212" t="s">
        <v>253</v>
      </c>
    </row>
    <row r="44" spans="1:2" ht="60" customHeight="1" x14ac:dyDescent="0.45">
      <c r="A44" s="112" t="s">
        <v>232</v>
      </c>
      <c r="B44" s="212" t="s">
        <v>262</v>
      </c>
    </row>
    <row r="45" spans="1:2" ht="60" customHeight="1" x14ac:dyDescent="0.45">
      <c r="A45" s="112" t="s">
        <v>234</v>
      </c>
      <c r="B45" s="212" t="s">
        <v>263</v>
      </c>
    </row>
    <row r="46" spans="1:2" ht="60" customHeight="1" x14ac:dyDescent="0.45">
      <c r="A46" s="112" t="s">
        <v>235</v>
      </c>
      <c r="B46" s="212" t="s">
        <v>266</v>
      </c>
    </row>
    <row r="47" spans="1:2" ht="60" customHeight="1" x14ac:dyDescent="0.45">
      <c r="A47" s="112" t="s">
        <v>233</v>
      </c>
      <c r="B47" s="328" t="s">
        <v>264</v>
      </c>
    </row>
    <row r="48" spans="1:2" x14ac:dyDescent="0.45">
      <c r="A48" s="213"/>
      <c r="B48" s="214"/>
    </row>
    <row r="49" spans="1:2" x14ac:dyDescent="0.45">
      <c r="A49" s="427" t="s">
        <v>198</v>
      </c>
      <c r="B49" s="428"/>
    </row>
    <row r="50" spans="1:2" ht="56" thickBot="1" x14ac:dyDescent="0.5">
      <c r="A50" s="114"/>
      <c r="B50" s="115" t="s">
        <v>284</v>
      </c>
    </row>
    <row r="52" spans="1:2" x14ac:dyDescent="0.45">
      <c r="A52" s="425" t="s">
        <v>279</v>
      </c>
      <c r="B52" s="426"/>
    </row>
    <row r="53" spans="1:2" ht="19" thickBot="1" x14ac:dyDescent="0.5">
      <c r="A53" s="114"/>
      <c r="B53" s="115" t="s">
        <v>280</v>
      </c>
    </row>
    <row r="55" spans="1:2" x14ac:dyDescent="0.45">
      <c r="A55" s="425" t="s">
        <v>281</v>
      </c>
      <c r="B55" s="426"/>
    </row>
    <row r="56" spans="1:2" ht="19" thickBot="1" x14ac:dyDescent="0.5">
      <c r="A56" s="114"/>
      <c r="B56" s="115" t="s">
        <v>347</v>
      </c>
    </row>
    <row r="58" spans="1:2" x14ac:dyDescent="0.45">
      <c r="A58" s="425" t="s">
        <v>321</v>
      </c>
      <c r="B58" s="426"/>
    </row>
    <row r="59" spans="1:2" ht="19" thickBot="1" x14ac:dyDescent="0.5">
      <c r="A59" s="114"/>
      <c r="B59" s="115" t="s">
        <v>322</v>
      </c>
    </row>
  </sheetData>
  <mergeCells count="9">
    <mergeCell ref="A58:B58"/>
    <mergeCell ref="A52:B52"/>
    <mergeCell ref="A55:B55"/>
    <mergeCell ref="A49:B49"/>
    <mergeCell ref="A17:A18"/>
    <mergeCell ref="A28:B28"/>
    <mergeCell ref="A30:B30"/>
    <mergeCell ref="A31:B31"/>
    <mergeCell ref="A29:B29"/>
  </mergeCells>
  <pageMargins left="0.7" right="0.7" top="0.75" bottom="0.75" header="0.3" footer="0.3"/>
  <pageSetup paperSize="9" scale="67" orientation="portrait" verticalDpi="300" r:id="rId1"/>
  <rowBreaks count="1" manualBreakCount="1">
    <brk id="25" max="1"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U217"/>
  <sheetViews>
    <sheetView tabSelected="1" zoomScaleNormal="100" workbookViewId="0">
      <selection activeCell="H31" sqref="H31"/>
    </sheetView>
  </sheetViews>
  <sheetFormatPr defaultRowHeight="14.5" x14ac:dyDescent="0.35"/>
  <cols>
    <col min="1" max="1" width="12.54296875" style="9" customWidth="1"/>
    <col min="2" max="2" width="45.7265625" style="9" customWidth="1"/>
    <col min="3" max="4" width="14.453125" style="22" customWidth="1"/>
    <col min="5" max="5" width="14.453125" style="13" customWidth="1"/>
    <col min="6" max="6" width="38.26953125" style="153" customWidth="1"/>
    <col min="7" max="7" width="14.453125" style="153" customWidth="1"/>
    <col min="8" max="8" width="13.54296875" style="13" customWidth="1"/>
    <col min="9" max="9" width="12.7265625" style="16" customWidth="1"/>
    <col min="10" max="10" width="10.7265625" customWidth="1"/>
    <col min="11" max="21" width="8.7265625" style="85"/>
  </cols>
  <sheetData>
    <row r="1" spans="1:21" ht="16" thickBot="1" x14ac:dyDescent="0.4">
      <c r="A1" s="19" t="s">
        <v>328</v>
      </c>
      <c r="B1" s="8"/>
      <c r="F1" s="49" t="s">
        <v>246</v>
      </c>
      <c r="G1" s="51"/>
      <c r="H1" s="50"/>
      <c r="I1" s="254"/>
    </row>
    <row r="2" spans="1:21" ht="16" thickBot="1" x14ac:dyDescent="0.4">
      <c r="A2" s="227" t="s">
        <v>88</v>
      </c>
      <c r="B2" s="19" t="s">
        <v>80</v>
      </c>
      <c r="F2" s="220"/>
      <c r="G2" s="41">
        <v>44835</v>
      </c>
      <c r="H2" s="42">
        <v>45200</v>
      </c>
      <c r="I2" s="43">
        <v>45566</v>
      </c>
    </row>
    <row r="3" spans="1:21" ht="16" thickBot="1" x14ac:dyDescent="0.4">
      <c r="A3" s="20" t="s">
        <v>67</v>
      </c>
      <c r="B3" s="68" t="s">
        <v>356</v>
      </c>
      <c r="C3" s="27" t="s">
        <v>79</v>
      </c>
      <c r="D3" s="69" t="s">
        <v>357</v>
      </c>
      <c r="F3" s="222" t="s">
        <v>236</v>
      </c>
      <c r="G3" s="70">
        <v>212</v>
      </c>
      <c r="H3" s="71">
        <v>207</v>
      </c>
      <c r="I3" s="72">
        <v>208</v>
      </c>
    </row>
    <row r="4" spans="1:21" ht="15.5" x14ac:dyDescent="0.35">
      <c r="A4" s="20"/>
      <c r="B4" s="38"/>
      <c r="C4" s="39"/>
      <c r="D4" s="40"/>
      <c r="F4" s="223" t="s">
        <v>237</v>
      </c>
      <c r="G4" s="73">
        <v>0</v>
      </c>
      <c r="H4" s="74">
        <v>0</v>
      </c>
      <c r="I4" s="75">
        <v>0</v>
      </c>
    </row>
    <row r="5" spans="1:21" ht="16" thickBot="1" x14ac:dyDescent="0.4">
      <c r="A5" s="20"/>
      <c r="B5" s="38"/>
      <c r="C5" s="39"/>
      <c r="D5" s="40"/>
      <c r="F5" s="224" t="s">
        <v>238</v>
      </c>
      <c r="G5" s="76">
        <v>0</v>
      </c>
      <c r="H5" s="77">
        <v>0</v>
      </c>
      <c r="I5" s="78">
        <v>0</v>
      </c>
    </row>
    <row r="6" spans="1:21" ht="16" thickBot="1" x14ac:dyDescent="0.4">
      <c r="A6" s="20"/>
      <c r="B6" s="38"/>
      <c r="C6" s="39"/>
      <c r="D6" s="40"/>
    </row>
    <row r="7" spans="1:21" s="232" customFormat="1" ht="14.65" customHeight="1" x14ac:dyDescent="0.35">
      <c r="A7" s="434" t="s">
        <v>239</v>
      </c>
      <c r="B7" s="435"/>
      <c r="C7" s="444" t="s">
        <v>329</v>
      </c>
      <c r="D7" s="420" t="str">
        <f>A2</f>
        <v>NOVEMBER</v>
      </c>
      <c r="E7" s="259"/>
      <c r="F7" s="260"/>
      <c r="G7" s="261"/>
      <c r="H7" s="444" t="s">
        <v>330</v>
      </c>
      <c r="I7" s="262"/>
      <c r="J7" s="231"/>
      <c r="K7" s="231"/>
      <c r="L7" s="231"/>
      <c r="M7" s="231"/>
      <c r="N7" s="231"/>
      <c r="O7" s="231"/>
      <c r="P7" s="231"/>
      <c r="Q7" s="231"/>
      <c r="R7" s="231"/>
      <c r="S7" s="231"/>
      <c r="T7" s="231"/>
      <c r="U7" s="231"/>
    </row>
    <row r="8" spans="1:21" s="2" customFormat="1" ht="27.4" customHeight="1" thickBot="1" x14ac:dyDescent="0.4">
      <c r="A8" s="436"/>
      <c r="B8" s="437"/>
      <c r="C8" s="445"/>
      <c r="D8" s="421" t="s">
        <v>105</v>
      </c>
      <c r="E8" s="263"/>
      <c r="F8" s="264"/>
      <c r="G8" s="265"/>
      <c r="H8" s="445"/>
      <c r="I8" s="266"/>
      <c r="J8" s="87"/>
      <c r="K8" s="87"/>
      <c r="L8" s="87"/>
      <c r="M8" s="87"/>
      <c r="N8" s="87"/>
      <c r="O8" s="87"/>
      <c r="P8" s="87"/>
      <c r="Q8" s="87"/>
      <c r="R8" s="87"/>
      <c r="S8" s="87"/>
      <c r="T8" s="87"/>
      <c r="U8" s="87"/>
    </row>
    <row r="9" spans="1:21" ht="15" thickBot="1" x14ac:dyDescent="0.4">
      <c r="A9" s="235" t="s">
        <v>331</v>
      </c>
      <c r="B9" s="14"/>
      <c r="C9" s="238">
        <v>5697</v>
      </c>
      <c r="D9" s="422">
        <f>C9</f>
        <v>5697</v>
      </c>
      <c r="E9" s="59"/>
      <c r="F9" s="216"/>
      <c r="G9" s="159"/>
      <c r="H9" s="251">
        <f>C9</f>
        <v>5697</v>
      </c>
      <c r="I9" s="17"/>
      <c r="J9" s="85"/>
    </row>
    <row r="10" spans="1:21" x14ac:dyDescent="0.35">
      <c r="A10" s="62"/>
      <c r="B10" s="14"/>
      <c r="C10" s="236"/>
      <c r="D10" s="11"/>
      <c r="E10" s="59"/>
      <c r="F10" s="216"/>
      <c r="G10" s="159"/>
      <c r="H10" s="236"/>
      <c r="I10" s="17"/>
      <c r="J10" s="85"/>
    </row>
    <row r="11" spans="1:21" x14ac:dyDescent="0.35">
      <c r="A11" s="62" t="s">
        <v>240</v>
      </c>
      <c r="B11" s="14"/>
      <c r="C11" s="236">
        <f>C87</f>
        <v>1105546</v>
      </c>
      <c r="D11" s="236">
        <f>D87</f>
        <v>1107662</v>
      </c>
      <c r="E11" s="59"/>
      <c r="F11" s="216"/>
      <c r="G11" s="159"/>
      <c r="H11" s="236">
        <f>H87</f>
        <v>1129016</v>
      </c>
      <c r="I11" s="233">
        <f>H11-C11</f>
        <v>23470</v>
      </c>
      <c r="J11" s="85"/>
    </row>
    <row r="12" spans="1:21" x14ac:dyDescent="0.35">
      <c r="A12" s="62" t="s">
        <v>241</v>
      </c>
      <c r="B12" s="14"/>
      <c r="C12" s="239">
        <f>C99</f>
        <v>83398</v>
      </c>
      <c r="D12" s="239">
        <f>D99</f>
        <v>81722</v>
      </c>
      <c r="E12" s="59"/>
      <c r="F12" s="216"/>
      <c r="G12" s="159"/>
      <c r="H12" s="239">
        <f>H99</f>
        <v>83398</v>
      </c>
      <c r="I12" s="233">
        <f>H12-C12</f>
        <v>0</v>
      </c>
      <c r="J12" s="85"/>
    </row>
    <row r="13" spans="1:21" x14ac:dyDescent="0.35">
      <c r="A13" s="243" t="s">
        <v>242</v>
      </c>
      <c r="B13" s="14"/>
      <c r="C13" s="240">
        <f>SUM(C11:C12)</f>
        <v>1188944</v>
      </c>
      <c r="D13" s="240">
        <f>SUM(D11:D12)</f>
        <v>1189384</v>
      </c>
      <c r="E13" s="59"/>
      <c r="F13" s="216"/>
      <c r="G13" s="159"/>
      <c r="H13" s="240">
        <f>SUM(H11:H12)</f>
        <v>1212414</v>
      </c>
      <c r="I13" s="17"/>
      <c r="J13" s="85"/>
    </row>
    <row r="14" spans="1:21" x14ac:dyDescent="0.35">
      <c r="A14" s="62"/>
      <c r="B14" s="14"/>
      <c r="C14" s="241"/>
      <c r="D14" s="241"/>
      <c r="E14" s="59"/>
      <c r="F14" s="216"/>
      <c r="G14" s="159"/>
      <c r="H14" s="241"/>
      <c r="I14" s="17"/>
      <c r="J14" s="85"/>
    </row>
    <row r="15" spans="1:21" x14ac:dyDescent="0.35">
      <c r="A15" s="62" t="s">
        <v>243</v>
      </c>
      <c r="B15" s="14"/>
      <c r="C15" s="241">
        <f>-C39</f>
        <v>-1027306</v>
      </c>
      <c r="D15" s="241">
        <f>-D39</f>
        <v>-691812</v>
      </c>
      <c r="E15" s="446"/>
      <c r="F15" s="446"/>
      <c r="G15" s="252"/>
      <c r="H15" s="241">
        <f>-H39</f>
        <v>-1013298</v>
      </c>
      <c r="I15" s="165">
        <f>H15-C15</f>
        <v>14008</v>
      </c>
      <c r="J15" s="85"/>
    </row>
    <row r="16" spans="1:21" x14ac:dyDescent="0.35">
      <c r="A16" s="62" t="s">
        <v>244</v>
      </c>
      <c r="B16" s="14"/>
      <c r="C16" s="242">
        <f>-C60</f>
        <v>-231754</v>
      </c>
      <c r="D16" s="242">
        <f>-D60</f>
        <v>-196695</v>
      </c>
      <c r="E16" s="59"/>
      <c r="F16" s="216"/>
      <c r="G16" s="159"/>
      <c r="H16" s="242">
        <f>-H60</f>
        <v>-234914</v>
      </c>
      <c r="I16" s="165">
        <f>H16-C16</f>
        <v>-3160</v>
      </c>
      <c r="J16" s="85"/>
    </row>
    <row r="17" spans="1:21" x14ac:dyDescent="0.35">
      <c r="A17" s="243" t="s">
        <v>77</v>
      </c>
      <c r="B17" s="14"/>
      <c r="C17" s="240">
        <f>SUM(C15:C16)</f>
        <v>-1259060</v>
      </c>
      <c r="D17" s="240">
        <f>SUM(D15:D16)</f>
        <v>-888507</v>
      </c>
      <c r="E17" s="59"/>
      <c r="F17" s="216"/>
      <c r="G17" s="159"/>
      <c r="H17" s="240">
        <f>SUM(H15:H16)</f>
        <v>-1248212</v>
      </c>
      <c r="I17" s="17"/>
      <c r="J17" s="85"/>
    </row>
    <row r="18" spans="1:21" ht="15" thickBot="1" x14ac:dyDescent="0.4">
      <c r="A18" s="62"/>
      <c r="B18" s="14"/>
      <c r="C18" s="236"/>
      <c r="D18" s="236"/>
      <c r="E18" s="59"/>
      <c r="F18" s="216"/>
      <c r="G18" s="159"/>
      <c r="H18" s="236"/>
      <c r="I18" s="17"/>
      <c r="J18" s="85"/>
    </row>
    <row r="19" spans="1:21" ht="15" thickBot="1" x14ac:dyDescent="0.4">
      <c r="A19" s="244" t="s">
        <v>138</v>
      </c>
      <c r="B19" s="245"/>
      <c r="C19" s="246">
        <f>C13+C17</f>
        <v>-70116</v>
      </c>
      <c r="D19" s="246">
        <f>D13+D17</f>
        <v>300877</v>
      </c>
      <c r="E19" s="247"/>
      <c r="F19" s="248"/>
      <c r="G19" s="249"/>
      <c r="H19" s="246">
        <f>H13+H17</f>
        <v>-35798</v>
      </c>
      <c r="I19" s="250">
        <f>H19-C19</f>
        <v>34318</v>
      </c>
      <c r="J19" s="85"/>
    </row>
    <row r="20" spans="1:21" ht="15" thickBot="1" x14ac:dyDescent="0.4">
      <c r="A20" s="235"/>
      <c r="B20" s="14"/>
      <c r="C20" s="236"/>
      <c r="D20" s="236"/>
      <c r="E20" s="59"/>
      <c r="F20" s="216"/>
      <c r="G20" s="159"/>
      <c r="H20" s="236"/>
      <c r="I20" s="233"/>
      <c r="J20" s="85"/>
    </row>
    <row r="21" spans="1:21" ht="15" thickBot="1" x14ac:dyDescent="0.4">
      <c r="A21" s="244" t="s">
        <v>332</v>
      </c>
      <c r="B21" s="245"/>
      <c r="C21" s="246">
        <f>C9+C19</f>
        <v>-64419</v>
      </c>
      <c r="D21" s="246">
        <f>D9+D19</f>
        <v>306574</v>
      </c>
      <c r="E21" s="247"/>
      <c r="F21" s="248"/>
      <c r="G21" s="249"/>
      <c r="H21" s="246">
        <f>H9+H19</f>
        <v>-30101</v>
      </c>
      <c r="I21" s="250"/>
      <c r="J21" s="85"/>
    </row>
    <row r="22" spans="1:21" ht="15" thickBot="1" x14ac:dyDescent="0.4">
      <c r="A22" s="63"/>
      <c r="B22" s="15"/>
      <c r="C22" s="237"/>
      <c r="D22" s="234"/>
      <c r="E22" s="121"/>
      <c r="F22" s="217"/>
      <c r="G22" s="160"/>
      <c r="H22" s="234"/>
      <c r="I22" s="18"/>
      <c r="J22" s="85"/>
    </row>
    <row r="23" spans="1:21" s="61" customFormat="1" x14ac:dyDescent="0.35">
      <c r="A23" s="116"/>
      <c r="B23" s="57"/>
      <c r="C23" s="253"/>
      <c r="D23" s="59"/>
      <c r="E23" s="59"/>
      <c r="F23" s="216"/>
      <c r="G23" s="216"/>
      <c r="H23" s="59"/>
      <c r="I23" s="60"/>
      <c r="J23" s="90"/>
      <c r="K23" s="90"/>
      <c r="L23" s="90"/>
      <c r="M23" s="90"/>
      <c r="N23" s="90"/>
      <c r="O23" s="90"/>
      <c r="P23" s="90"/>
      <c r="Q23" s="90"/>
      <c r="R23" s="90"/>
      <c r="S23" s="90"/>
      <c r="T23" s="90"/>
      <c r="U23" s="90"/>
    </row>
    <row r="24" spans="1:21" ht="15" thickBot="1" x14ac:dyDescent="0.4">
      <c r="A24" s="119"/>
      <c r="B24" s="57"/>
      <c r="C24" s="120"/>
      <c r="D24" s="121"/>
      <c r="E24" s="121"/>
      <c r="F24" s="217"/>
      <c r="G24" s="217"/>
      <c r="H24" s="121"/>
      <c r="I24" s="122"/>
      <c r="J24" s="85"/>
    </row>
    <row r="25" spans="1:21" s="278" customFormat="1" ht="21.5" thickBot="1" x14ac:dyDescent="0.4">
      <c r="A25" s="271" t="s">
        <v>71</v>
      </c>
      <c r="B25" s="272"/>
      <c r="C25" s="273"/>
      <c r="D25" s="273"/>
      <c r="E25" s="274"/>
      <c r="F25" s="275"/>
      <c r="G25" s="275"/>
      <c r="H25" s="273"/>
      <c r="I25" s="276"/>
      <c r="J25" s="277"/>
      <c r="K25" s="417"/>
      <c r="L25" s="277"/>
      <c r="M25" s="277"/>
      <c r="N25" s="277"/>
      <c r="O25" s="277"/>
      <c r="P25" s="277"/>
      <c r="Q25" s="277"/>
      <c r="R25" s="277"/>
      <c r="S25" s="277"/>
      <c r="T25" s="277"/>
      <c r="U25" s="277"/>
    </row>
    <row r="26" spans="1:21" s="2" customFormat="1" ht="15" customHeight="1" thickBot="1" x14ac:dyDescent="0.4">
      <c r="A26" s="438" t="s">
        <v>70</v>
      </c>
      <c r="B26" s="438"/>
      <c r="C26" s="440" t="s">
        <v>329</v>
      </c>
      <c r="D26" s="47" t="str">
        <f>A2</f>
        <v>NOVEMBER</v>
      </c>
      <c r="E26" s="46" t="str">
        <f>IF(A2="APRIL",C107,IF(A2="MAY",C108,IF(A2="JUNE",C109,IF(A2="JULY",C110,IF(A2="AUGUST",C111,IF(A2="SEPTEMBER",C112,IF(A2="OCTOBER",C113,IF(A2="NOVEMBER",C114,IF(A2="DECEMBER",C115,IF(A2="JANUARY",C116,IF(A2="FEBRUARY",C117,IF(A2="MARCH",C118))))))))))))</f>
        <v>8 mths</v>
      </c>
      <c r="F26" s="449" t="s">
        <v>106</v>
      </c>
      <c r="G26" s="450"/>
      <c r="H26" s="442" t="s">
        <v>330</v>
      </c>
      <c r="I26" s="447" t="s">
        <v>169</v>
      </c>
      <c r="J26" s="87"/>
      <c r="K26" s="87"/>
      <c r="L26" s="87"/>
      <c r="M26" s="87"/>
      <c r="N26" s="87"/>
      <c r="O26" s="87"/>
      <c r="P26" s="87"/>
      <c r="Q26" s="87"/>
      <c r="R26" s="87"/>
      <c r="S26" s="87"/>
      <c r="T26" s="87"/>
      <c r="U26" s="87"/>
    </row>
    <row r="27" spans="1:21" s="2" customFormat="1" ht="29.5" thickBot="1" x14ac:dyDescent="0.4">
      <c r="A27" s="439"/>
      <c r="B27" s="439"/>
      <c r="C27" s="441"/>
      <c r="D27" s="139" t="s">
        <v>105</v>
      </c>
      <c r="E27" s="140">
        <f>IF(A2="APRIL",B107,IF(A2="MAY",B108,IF(A2="JUNE",B109,IF(A2="JULY",B110,IF(A2="AUGUST",B111,IF(A2="SEPTEMBER",B112,IF(A2="OCTOBER",B113,IF(A2="NOVEMBER",B114,IF(A2="DECEMBER",B115,IF(A2="JANUARY",B116,IF(A2="FEBRUARY",B117,IF(A2="MARCH",B118))))))))))))</f>
        <v>0.66666666666666663</v>
      </c>
      <c r="F27" s="451"/>
      <c r="G27" s="452"/>
      <c r="H27" s="443"/>
      <c r="I27" s="448"/>
      <c r="J27" s="87"/>
      <c r="K27" s="150" t="s">
        <v>197</v>
      </c>
      <c r="L27" s="87"/>
      <c r="M27" s="87"/>
      <c r="N27" s="87"/>
      <c r="O27" s="87"/>
      <c r="P27" s="87"/>
      <c r="Q27" s="87"/>
      <c r="R27" s="87"/>
      <c r="S27" s="87"/>
      <c r="T27" s="87"/>
      <c r="U27" s="87"/>
    </row>
    <row r="28" spans="1:21" x14ac:dyDescent="0.35">
      <c r="A28" s="10" t="s">
        <v>0</v>
      </c>
      <c r="B28" s="10" t="s">
        <v>1</v>
      </c>
      <c r="C28" s="79">
        <v>636632</v>
      </c>
      <c r="D28" s="80">
        <v>421229</v>
      </c>
      <c r="E28" s="332">
        <f>IF(AND(C28&lt;1,D28&gt;0),"Overspend",D28/C28)</f>
        <v>0.66165225750512069</v>
      </c>
      <c r="F28" s="455"/>
      <c r="G28" s="456"/>
      <c r="H28" s="81">
        <v>645250</v>
      </c>
      <c r="I28" s="350">
        <f t="shared" ref="I28:I60" si="0">H28-C28</f>
        <v>8618</v>
      </c>
      <c r="J28" s="85"/>
      <c r="K28" s="149"/>
    </row>
    <row r="29" spans="1:21" x14ac:dyDescent="0.35">
      <c r="A29" s="10" t="s">
        <v>59</v>
      </c>
      <c r="B29" s="10" t="s">
        <v>60</v>
      </c>
      <c r="C29" s="79">
        <v>5000</v>
      </c>
      <c r="D29" s="80">
        <v>1400</v>
      </c>
      <c r="E29" s="332">
        <f t="shared" ref="E29:E60" si="1">IF(AND(C29&lt;1,D29&gt;0),"Overspend",D29/C29)</f>
        <v>0.28000000000000003</v>
      </c>
      <c r="F29" s="457"/>
      <c r="G29" s="458"/>
      <c r="H29" s="81">
        <v>5000</v>
      </c>
      <c r="I29" s="350">
        <f t="shared" si="0"/>
        <v>0</v>
      </c>
      <c r="J29" s="85"/>
      <c r="K29" s="149"/>
    </row>
    <row r="30" spans="1:21" x14ac:dyDescent="0.35">
      <c r="A30" s="10" t="s">
        <v>2</v>
      </c>
      <c r="B30" s="10" t="s">
        <v>3</v>
      </c>
      <c r="C30" s="79">
        <v>266362</v>
      </c>
      <c r="D30" s="80">
        <v>157925</v>
      </c>
      <c r="E30" s="332">
        <f t="shared" si="1"/>
        <v>0.59289613383290407</v>
      </c>
      <c r="F30" s="459" t="s">
        <v>360</v>
      </c>
      <c r="G30" s="460"/>
      <c r="H30" s="81">
        <v>213777</v>
      </c>
      <c r="I30" s="350">
        <f t="shared" si="0"/>
        <v>-52585</v>
      </c>
      <c r="J30" s="85"/>
      <c r="K30" s="149"/>
    </row>
    <row r="31" spans="1:21" x14ac:dyDescent="0.35">
      <c r="A31" s="10" t="s">
        <v>4</v>
      </c>
      <c r="B31" s="10" t="s">
        <v>5</v>
      </c>
      <c r="C31" s="79">
        <v>36190</v>
      </c>
      <c r="D31" s="80">
        <v>24505</v>
      </c>
      <c r="E31" s="332">
        <f t="shared" si="1"/>
        <v>0.67712075158883667</v>
      </c>
      <c r="F31" s="459"/>
      <c r="G31" s="460"/>
      <c r="H31" s="81">
        <v>36758</v>
      </c>
      <c r="I31" s="350">
        <f t="shared" si="0"/>
        <v>568</v>
      </c>
      <c r="J31" s="85"/>
      <c r="K31" s="149"/>
    </row>
    <row r="32" spans="1:21" x14ac:dyDescent="0.35">
      <c r="A32" s="10" t="s">
        <v>6</v>
      </c>
      <c r="B32" s="10" t="s">
        <v>7</v>
      </c>
      <c r="C32" s="79">
        <v>66009</v>
      </c>
      <c r="D32" s="80">
        <v>45609</v>
      </c>
      <c r="E32" s="332">
        <f t="shared" si="1"/>
        <v>0.6909512339226469</v>
      </c>
      <c r="F32" s="459"/>
      <c r="G32" s="460"/>
      <c r="H32" s="81">
        <v>66403</v>
      </c>
      <c r="I32" s="350">
        <f t="shared" si="0"/>
        <v>394</v>
      </c>
      <c r="J32" s="85"/>
      <c r="K32" s="149"/>
    </row>
    <row r="33" spans="1:11" x14ac:dyDescent="0.35">
      <c r="A33" s="10" t="s">
        <v>63</v>
      </c>
      <c r="B33" s="10" t="s">
        <v>64</v>
      </c>
      <c r="C33" s="79"/>
      <c r="D33" s="80"/>
      <c r="E33" s="332" t="e">
        <f t="shared" si="1"/>
        <v>#DIV/0!</v>
      </c>
      <c r="F33" s="459"/>
      <c r="G33" s="460"/>
      <c r="H33" s="81"/>
      <c r="I33" s="350">
        <f t="shared" si="0"/>
        <v>0</v>
      </c>
      <c r="J33" s="85"/>
      <c r="K33" s="149"/>
    </row>
    <row r="34" spans="1:11" x14ac:dyDescent="0.35">
      <c r="A34" s="10" t="s">
        <v>8</v>
      </c>
      <c r="B34" s="10" t="s">
        <v>9</v>
      </c>
      <c r="C34" s="79">
        <v>5528</v>
      </c>
      <c r="D34" s="80">
        <v>4487</v>
      </c>
      <c r="E34" s="332">
        <f t="shared" si="1"/>
        <v>0.81168596237337187</v>
      </c>
      <c r="F34" s="459"/>
      <c r="G34" s="460"/>
      <c r="H34" s="81">
        <v>5850</v>
      </c>
      <c r="I34" s="350">
        <f t="shared" si="0"/>
        <v>322</v>
      </c>
      <c r="J34" s="85"/>
      <c r="K34" s="149"/>
    </row>
    <row r="35" spans="1:11" x14ac:dyDescent="0.35">
      <c r="A35" s="10" t="s">
        <v>10</v>
      </c>
      <c r="B35" s="10" t="s">
        <v>11</v>
      </c>
      <c r="C35" s="79">
        <v>500</v>
      </c>
      <c r="D35" s="80">
        <v>29175</v>
      </c>
      <c r="E35" s="332">
        <f t="shared" si="1"/>
        <v>58.35</v>
      </c>
      <c r="F35" s="459" t="s">
        <v>359</v>
      </c>
      <c r="G35" s="460"/>
      <c r="H35" s="81">
        <v>29175</v>
      </c>
      <c r="I35" s="350">
        <f t="shared" si="0"/>
        <v>28675</v>
      </c>
      <c r="J35" s="85"/>
      <c r="K35" s="151"/>
    </row>
    <row r="36" spans="1:11" x14ac:dyDescent="0.35">
      <c r="A36" s="10" t="s">
        <v>12</v>
      </c>
      <c r="B36" s="10" t="s">
        <v>13</v>
      </c>
      <c r="C36" s="79">
        <v>5000</v>
      </c>
      <c r="D36" s="80">
        <v>1397</v>
      </c>
      <c r="E36" s="332">
        <f t="shared" si="1"/>
        <v>0.27939999999999998</v>
      </c>
      <c r="F36" s="459"/>
      <c r="G36" s="460"/>
      <c r="H36" s="81">
        <v>5000</v>
      </c>
      <c r="I36" s="350">
        <f t="shared" si="0"/>
        <v>0</v>
      </c>
      <c r="J36" s="85"/>
      <c r="K36" s="151"/>
    </row>
    <row r="37" spans="1:11" x14ac:dyDescent="0.35">
      <c r="A37" s="10" t="s">
        <v>14</v>
      </c>
      <c r="B37" s="10" t="s">
        <v>15</v>
      </c>
      <c r="C37" s="79">
        <v>3664</v>
      </c>
      <c r="D37" s="80">
        <v>3664</v>
      </c>
      <c r="E37" s="332">
        <f t="shared" si="1"/>
        <v>1</v>
      </c>
      <c r="F37" s="459"/>
      <c r="G37" s="460"/>
      <c r="H37" s="81">
        <v>3664</v>
      </c>
      <c r="I37" s="350">
        <f t="shared" si="0"/>
        <v>0</v>
      </c>
      <c r="J37" s="85"/>
      <c r="K37" s="151"/>
    </row>
    <row r="38" spans="1:11" x14ac:dyDescent="0.35">
      <c r="A38" s="10" t="s">
        <v>16</v>
      </c>
      <c r="B38" s="10" t="s">
        <v>17</v>
      </c>
      <c r="C38" s="79">
        <v>2421</v>
      </c>
      <c r="D38" s="80">
        <v>2421</v>
      </c>
      <c r="E38" s="332">
        <f t="shared" si="1"/>
        <v>1</v>
      </c>
      <c r="F38" s="459"/>
      <c r="G38" s="460"/>
      <c r="H38" s="81">
        <v>2421</v>
      </c>
      <c r="I38" s="350">
        <f t="shared" si="0"/>
        <v>0</v>
      </c>
      <c r="J38" s="85"/>
      <c r="K38" s="151"/>
    </row>
    <row r="39" spans="1:11" x14ac:dyDescent="0.35">
      <c r="A39" s="225" t="s">
        <v>145</v>
      </c>
      <c r="B39" s="226"/>
      <c r="C39" s="364">
        <f>SUM(C28:C38)</f>
        <v>1027306</v>
      </c>
      <c r="D39" s="364">
        <f>SUM(D28:D38)</f>
        <v>691812</v>
      </c>
      <c r="E39" s="333">
        <f t="shared" si="1"/>
        <v>0.67342349796457923</v>
      </c>
      <c r="F39" s="461"/>
      <c r="G39" s="462"/>
      <c r="H39" s="364">
        <f>SUM(H28:H38)</f>
        <v>1013298</v>
      </c>
      <c r="I39" s="351">
        <f t="shared" si="0"/>
        <v>-14008</v>
      </c>
      <c r="J39" s="85"/>
      <c r="K39" s="151"/>
    </row>
    <row r="40" spans="1:11" x14ac:dyDescent="0.35">
      <c r="A40" s="10" t="s">
        <v>18</v>
      </c>
      <c r="B40" s="10" t="s">
        <v>19</v>
      </c>
      <c r="C40" s="79">
        <v>25000</v>
      </c>
      <c r="D40" s="80">
        <v>25782</v>
      </c>
      <c r="E40" s="332">
        <f t="shared" si="1"/>
        <v>1.03128</v>
      </c>
      <c r="F40" s="459"/>
      <c r="G40" s="460"/>
      <c r="H40" s="81">
        <v>28000</v>
      </c>
      <c r="I40" s="350">
        <f t="shared" si="0"/>
        <v>3000</v>
      </c>
      <c r="J40" s="85"/>
      <c r="K40" s="151"/>
    </row>
    <row r="41" spans="1:11" x14ac:dyDescent="0.35">
      <c r="A41" s="10" t="s">
        <v>20</v>
      </c>
      <c r="B41" s="10" t="s">
        <v>21</v>
      </c>
      <c r="C41" s="79">
        <v>7000</v>
      </c>
      <c r="D41" s="80">
        <v>4667</v>
      </c>
      <c r="E41" s="332">
        <f t="shared" si="1"/>
        <v>0.6667142857142857</v>
      </c>
      <c r="F41" s="459"/>
      <c r="G41" s="460"/>
      <c r="H41" s="81">
        <v>7000</v>
      </c>
      <c r="I41" s="350">
        <f t="shared" si="0"/>
        <v>0</v>
      </c>
      <c r="J41" s="85"/>
      <c r="K41" s="151"/>
    </row>
    <row r="42" spans="1:11" x14ac:dyDescent="0.35">
      <c r="A42" s="10" t="s">
        <v>22</v>
      </c>
      <c r="B42" s="10" t="s">
        <v>23</v>
      </c>
      <c r="C42" s="79">
        <v>3400</v>
      </c>
      <c r="D42" s="80">
        <v>2648</v>
      </c>
      <c r="E42" s="332">
        <f t="shared" si="1"/>
        <v>0.77882352941176469</v>
      </c>
      <c r="F42" s="459"/>
      <c r="G42" s="460"/>
      <c r="H42" s="81">
        <v>3400</v>
      </c>
      <c r="I42" s="350">
        <f t="shared" si="0"/>
        <v>0</v>
      </c>
      <c r="J42" s="85"/>
      <c r="K42" s="151"/>
    </row>
    <row r="43" spans="1:11" x14ac:dyDescent="0.35">
      <c r="A43" s="10" t="s">
        <v>24</v>
      </c>
      <c r="B43" s="10" t="s">
        <v>25</v>
      </c>
      <c r="C43" s="79">
        <v>781</v>
      </c>
      <c r="D43" s="80">
        <v>454</v>
      </c>
      <c r="E43" s="332">
        <f t="shared" si="1"/>
        <v>0.58130601792573622</v>
      </c>
      <c r="F43" s="459"/>
      <c r="G43" s="460"/>
      <c r="H43" s="81">
        <v>781</v>
      </c>
      <c r="I43" s="350">
        <f t="shared" si="0"/>
        <v>0</v>
      </c>
      <c r="J43" s="85"/>
      <c r="K43" s="151"/>
    </row>
    <row r="44" spans="1:11" x14ac:dyDescent="0.35">
      <c r="A44" s="10" t="s">
        <v>26</v>
      </c>
      <c r="B44" s="10" t="s">
        <v>27</v>
      </c>
      <c r="C44" s="79">
        <v>20000</v>
      </c>
      <c r="D44" s="80">
        <v>11357</v>
      </c>
      <c r="E44" s="332">
        <f t="shared" si="1"/>
        <v>0.56784999999999997</v>
      </c>
      <c r="F44" s="459" t="s">
        <v>358</v>
      </c>
      <c r="G44" s="460"/>
      <c r="H44" s="81">
        <v>20000</v>
      </c>
      <c r="I44" s="350">
        <f t="shared" si="0"/>
        <v>0</v>
      </c>
      <c r="J44" s="85"/>
      <c r="K44" s="151"/>
    </row>
    <row r="45" spans="1:11" x14ac:dyDescent="0.35">
      <c r="A45" s="10" t="s">
        <v>28</v>
      </c>
      <c r="B45" s="10" t="s">
        <v>312</v>
      </c>
      <c r="C45" s="79"/>
      <c r="D45" s="80"/>
      <c r="E45" s="332" t="e">
        <f t="shared" si="1"/>
        <v>#DIV/0!</v>
      </c>
      <c r="F45" s="459"/>
      <c r="G45" s="460"/>
      <c r="H45" s="81"/>
      <c r="I45" s="350">
        <f t="shared" si="0"/>
        <v>0</v>
      </c>
      <c r="J45" s="85"/>
      <c r="K45" s="151"/>
    </row>
    <row r="46" spans="1:11" x14ac:dyDescent="0.35">
      <c r="A46" s="10" t="s">
        <v>29</v>
      </c>
      <c r="B46" s="10" t="s">
        <v>30</v>
      </c>
      <c r="C46" s="79">
        <v>1506</v>
      </c>
      <c r="D46" s="80">
        <v>1661</v>
      </c>
      <c r="E46" s="332">
        <f t="shared" si="1"/>
        <v>1.1029216467463479</v>
      </c>
      <c r="F46" s="459"/>
      <c r="G46" s="460"/>
      <c r="H46" s="81">
        <v>1661</v>
      </c>
      <c r="I46" s="350">
        <f t="shared" si="0"/>
        <v>155</v>
      </c>
      <c r="J46" s="85"/>
      <c r="K46" s="151"/>
    </row>
    <row r="47" spans="1:11" x14ac:dyDescent="0.35">
      <c r="A47" s="10" t="s">
        <v>31</v>
      </c>
      <c r="B47" s="10" t="s">
        <v>32</v>
      </c>
      <c r="C47" s="79">
        <v>61000</v>
      </c>
      <c r="D47" s="80">
        <v>57340</v>
      </c>
      <c r="E47" s="332">
        <f t="shared" si="1"/>
        <v>0.94</v>
      </c>
      <c r="F47" s="459"/>
      <c r="G47" s="460"/>
      <c r="H47" s="81">
        <v>61000</v>
      </c>
      <c r="I47" s="350">
        <f t="shared" si="0"/>
        <v>0</v>
      </c>
      <c r="J47" s="85"/>
      <c r="K47" s="151"/>
    </row>
    <row r="48" spans="1:11" x14ac:dyDescent="0.35">
      <c r="A48" s="10" t="s">
        <v>355</v>
      </c>
      <c r="B48" s="10" t="s">
        <v>33</v>
      </c>
      <c r="C48" s="79">
        <v>22421</v>
      </c>
      <c r="D48" s="80">
        <v>16441</v>
      </c>
      <c r="E48" s="332">
        <f t="shared" si="1"/>
        <v>0.73328575888675795</v>
      </c>
      <c r="F48" s="459"/>
      <c r="G48" s="460"/>
      <c r="H48" s="81">
        <v>22421</v>
      </c>
      <c r="I48" s="350">
        <f t="shared" si="0"/>
        <v>0</v>
      </c>
      <c r="J48" s="85"/>
      <c r="K48" s="151"/>
    </row>
    <row r="49" spans="1:21" x14ac:dyDescent="0.35">
      <c r="A49" s="10" t="s">
        <v>68</v>
      </c>
      <c r="B49" s="10" t="s">
        <v>69</v>
      </c>
      <c r="C49" s="79"/>
      <c r="D49" s="80"/>
      <c r="E49" s="332" t="e">
        <f t="shared" si="1"/>
        <v>#DIV/0!</v>
      </c>
      <c r="F49" s="459"/>
      <c r="G49" s="460"/>
      <c r="H49" s="81"/>
      <c r="I49" s="350">
        <f t="shared" si="0"/>
        <v>0</v>
      </c>
      <c r="J49" s="85"/>
      <c r="K49" s="151"/>
    </row>
    <row r="50" spans="1:21" x14ac:dyDescent="0.35">
      <c r="A50" s="10" t="s">
        <v>34</v>
      </c>
      <c r="B50" s="10" t="s">
        <v>35</v>
      </c>
      <c r="C50" s="79">
        <v>6191</v>
      </c>
      <c r="D50" s="80">
        <v>5667</v>
      </c>
      <c r="E50" s="332">
        <f t="shared" si="1"/>
        <v>0.91536100791471486</v>
      </c>
      <c r="F50" s="459"/>
      <c r="G50" s="460"/>
      <c r="H50" s="81">
        <v>6191</v>
      </c>
      <c r="I50" s="350">
        <f t="shared" si="0"/>
        <v>0</v>
      </c>
      <c r="J50" s="85"/>
      <c r="K50" s="151"/>
    </row>
    <row r="51" spans="1:21" x14ac:dyDescent="0.35">
      <c r="A51" s="10" t="s">
        <v>36</v>
      </c>
      <c r="B51" s="10" t="s">
        <v>37</v>
      </c>
      <c r="C51" s="79">
        <v>6932</v>
      </c>
      <c r="D51" s="80">
        <v>6936</v>
      </c>
      <c r="E51" s="332">
        <f t="shared" si="1"/>
        <v>1.0005770340450086</v>
      </c>
      <c r="F51" s="459"/>
      <c r="G51" s="460"/>
      <c r="H51" s="81">
        <v>6936</v>
      </c>
      <c r="I51" s="350">
        <f t="shared" si="0"/>
        <v>4</v>
      </c>
      <c r="J51" s="85"/>
      <c r="K51" s="151"/>
    </row>
    <row r="52" spans="1:21" x14ac:dyDescent="0.35">
      <c r="A52" s="10" t="s">
        <v>61</v>
      </c>
      <c r="B52" s="10" t="s">
        <v>62</v>
      </c>
      <c r="C52" s="79"/>
      <c r="D52" s="80"/>
      <c r="E52" s="332" t="e">
        <f t="shared" si="1"/>
        <v>#DIV/0!</v>
      </c>
      <c r="F52" s="459"/>
      <c r="G52" s="460"/>
      <c r="H52" s="81"/>
      <c r="I52" s="350">
        <f t="shared" si="0"/>
        <v>0</v>
      </c>
      <c r="J52" s="85"/>
      <c r="K52" s="151"/>
    </row>
    <row r="53" spans="1:21" x14ac:dyDescent="0.35">
      <c r="A53" s="10" t="s">
        <v>38</v>
      </c>
      <c r="B53" s="10" t="s">
        <v>39</v>
      </c>
      <c r="C53" s="79">
        <v>42006</v>
      </c>
      <c r="D53" s="80">
        <v>33707</v>
      </c>
      <c r="E53" s="332">
        <f t="shared" si="1"/>
        <v>0.80243298576393851</v>
      </c>
      <c r="F53" s="459"/>
      <c r="G53" s="460"/>
      <c r="H53" s="81">
        <v>42006</v>
      </c>
      <c r="I53" s="350">
        <f t="shared" si="0"/>
        <v>0</v>
      </c>
      <c r="J53" s="85"/>
      <c r="K53" s="151"/>
    </row>
    <row r="54" spans="1:21" x14ac:dyDescent="0.35">
      <c r="A54" s="10" t="s">
        <v>40</v>
      </c>
      <c r="B54" s="10" t="s">
        <v>41</v>
      </c>
      <c r="C54" s="79"/>
      <c r="D54" s="80"/>
      <c r="E54" s="332" t="e">
        <f t="shared" si="1"/>
        <v>#DIV/0!</v>
      </c>
      <c r="F54" s="459"/>
      <c r="G54" s="460"/>
      <c r="H54" s="81"/>
      <c r="I54" s="350">
        <f t="shared" si="0"/>
        <v>0</v>
      </c>
      <c r="J54" s="85"/>
      <c r="K54" s="151"/>
    </row>
    <row r="55" spans="1:21" x14ac:dyDescent="0.35">
      <c r="A55" s="10" t="s">
        <v>42</v>
      </c>
      <c r="B55" s="10" t="s">
        <v>43</v>
      </c>
      <c r="C55" s="79">
        <v>12847</v>
      </c>
      <c r="D55" s="80">
        <v>7799</v>
      </c>
      <c r="E55" s="332">
        <f t="shared" si="1"/>
        <v>0.60706779792947774</v>
      </c>
      <c r="F55" s="459"/>
      <c r="G55" s="460"/>
      <c r="H55" s="81">
        <v>12848</v>
      </c>
      <c r="I55" s="350">
        <f t="shared" si="0"/>
        <v>1</v>
      </c>
      <c r="J55" s="85"/>
      <c r="K55" s="151"/>
    </row>
    <row r="56" spans="1:21" x14ac:dyDescent="0.35">
      <c r="A56" s="10" t="s">
        <v>44</v>
      </c>
      <c r="B56" s="10" t="s">
        <v>45</v>
      </c>
      <c r="C56" s="79">
        <v>22670</v>
      </c>
      <c r="D56" s="80">
        <v>22236</v>
      </c>
      <c r="E56" s="332">
        <f t="shared" si="1"/>
        <v>0.98085575650639611</v>
      </c>
      <c r="F56" s="459"/>
      <c r="G56" s="460"/>
      <c r="H56" s="81">
        <v>22670</v>
      </c>
      <c r="I56" s="350">
        <f t="shared" si="0"/>
        <v>0</v>
      </c>
      <c r="J56" s="85"/>
      <c r="K56" s="152"/>
    </row>
    <row r="57" spans="1:21" x14ac:dyDescent="0.35">
      <c r="A57" s="10" t="s">
        <v>201</v>
      </c>
      <c r="B57" s="10" t="s">
        <v>202</v>
      </c>
      <c r="C57" s="79"/>
      <c r="D57" s="80"/>
      <c r="E57" s="332" t="e">
        <f t="shared" si="1"/>
        <v>#DIV/0!</v>
      </c>
      <c r="F57" s="459"/>
      <c r="G57" s="460"/>
      <c r="H57" s="81"/>
      <c r="I57" s="350">
        <f t="shared" si="0"/>
        <v>0</v>
      </c>
      <c r="J57" s="85"/>
    </row>
    <row r="58" spans="1:21" x14ac:dyDescent="0.35">
      <c r="A58" s="10" t="s">
        <v>167</v>
      </c>
      <c r="B58" s="10" t="s">
        <v>168</v>
      </c>
      <c r="C58" s="79"/>
      <c r="D58" s="80"/>
      <c r="E58" s="332" t="e">
        <f t="shared" si="1"/>
        <v>#DIV/0!</v>
      </c>
      <c r="F58" s="459"/>
      <c r="G58" s="460"/>
      <c r="H58" s="81"/>
      <c r="I58" s="350">
        <f t="shared" si="0"/>
        <v>0</v>
      </c>
      <c r="J58" s="85"/>
    </row>
    <row r="59" spans="1:21" x14ac:dyDescent="0.35">
      <c r="A59" s="10" t="s">
        <v>199</v>
      </c>
      <c r="B59" s="10" t="s">
        <v>200</v>
      </c>
      <c r="C59" s="79"/>
      <c r="D59" s="80"/>
      <c r="E59" s="332" t="e">
        <f t="shared" si="1"/>
        <v>#DIV/0!</v>
      </c>
      <c r="F59" s="459"/>
      <c r="G59" s="460"/>
      <c r="H59" s="81"/>
      <c r="I59" s="350">
        <f t="shared" si="0"/>
        <v>0</v>
      </c>
      <c r="J59" s="85"/>
    </row>
    <row r="60" spans="1:21" x14ac:dyDescent="0.35">
      <c r="A60" s="225" t="s">
        <v>245</v>
      </c>
      <c r="B60" s="226"/>
      <c r="C60" s="365">
        <f>SUM(C40:C59)</f>
        <v>231754</v>
      </c>
      <c r="D60" s="365">
        <f>SUM(D40:D59)</f>
        <v>196695</v>
      </c>
      <c r="E60" s="334">
        <f t="shared" si="1"/>
        <v>0.84872321513328786</v>
      </c>
      <c r="F60" s="463"/>
      <c r="G60" s="464"/>
      <c r="H60" s="365">
        <f>SUM(H40:H59)</f>
        <v>234914</v>
      </c>
      <c r="I60" s="351">
        <f t="shared" si="0"/>
        <v>3160</v>
      </c>
      <c r="J60" s="85"/>
    </row>
    <row r="61" spans="1:21" s="32" customFormat="1" ht="9.4" customHeight="1" thickBot="1" x14ac:dyDescent="0.4">
      <c r="A61" s="35"/>
      <c r="B61" s="228"/>
      <c r="C61" s="229"/>
      <c r="D61" s="229"/>
      <c r="E61" s="335"/>
      <c r="F61" s="230"/>
      <c r="G61" s="230"/>
      <c r="H61" s="229"/>
      <c r="I61" s="352"/>
      <c r="J61" s="89"/>
      <c r="K61" s="89"/>
      <c r="L61" s="89"/>
      <c r="M61" s="89"/>
      <c r="N61" s="89"/>
      <c r="O61" s="89"/>
      <c r="P61" s="89"/>
      <c r="Q61" s="89"/>
      <c r="R61" s="89"/>
      <c r="S61" s="89"/>
      <c r="T61" s="89"/>
      <c r="U61" s="89"/>
    </row>
    <row r="62" spans="1:21" ht="15" thickBot="1" x14ac:dyDescent="0.4">
      <c r="A62" s="37" t="s">
        <v>77</v>
      </c>
      <c r="B62" s="37"/>
      <c r="C62" s="366">
        <f>C60+C39</f>
        <v>1259060</v>
      </c>
      <c r="D62" s="366">
        <f>D60+D39</f>
        <v>888507</v>
      </c>
      <c r="E62" s="336">
        <f t="shared" ref="E62" si="2">D62/C62</f>
        <v>0.7056907534192175</v>
      </c>
      <c r="F62" s="465"/>
      <c r="G62" s="466"/>
      <c r="H62" s="366">
        <f>H60+H39</f>
        <v>1248212</v>
      </c>
      <c r="I62" s="353">
        <f>I60+I39</f>
        <v>-10848</v>
      </c>
      <c r="J62" s="85"/>
    </row>
    <row r="63" spans="1:21" s="61" customFormat="1" x14ac:dyDescent="0.35">
      <c r="A63" s="116"/>
      <c r="B63" s="116"/>
      <c r="C63" s="117"/>
      <c r="D63" s="117"/>
      <c r="E63" s="337"/>
      <c r="F63" s="156"/>
      <c r="G63" s="156"/>
      <c r="H63" s="118"/>
      <c r="I63" s="354"/>
      <c r="J63" s="90"/>
      <c r="K63" s="90"/>
      <c r="L63" s="90"/>
      <c r="M63" s="90"/>
      <c r="N63" s="90"/>
      <c r="O63" s="90"/>
      <c r="P63" s="90"/>
      <c r="Q63" s="90"/>
      <c r="R63" s="90"/>
      <c r="S63" s="90"/>
      <c r="T63" s="90"/>
      <c r="U63" s="90"/>
    </row>
    <row r="64" spans="1:21" ht="15" thickBot="1" x14ac:dyDescent="0.4">
      <c r="A64" s="119"/>
      <c r="B64" s="119"/>
      <c r="C64" s="120"/>
      <c r="D64" s="120"/>
      <c r="E64" s="338"/>
      <c r="F64" s="158"/>
      <c r="G64" s="158"/>
      <c r="H64" s="121"/>
      <c r="I64" s="355"/>
      <c r="J64" s="85"/>
    </row>
    <row r="65" spans="1:21" s="284" customFormat="1" ht="21.5" thickBot="1" x14ac:dyDescent="0.55000000000000004">
      <c r="A65" s="279" t="s">
        <v>249</v>
      </c>
      <c r="B65" s="280"/>
      <c r="C65" s="281"/>
      <c r="D65" s="281"/>
      <c r="E65" s="339"/>
      <c r="F65" s="282"/>
      <c r="G65" s="282"/>
      <c r="H65" s="280"/>
      <c r="I65" s="356"/>
      <c r="J65" s="283"/>
      <c r="K65" s="283"/>
      <c r="L65" s="283"/>
      <c r="M65" s="283"/>
      <c r="N65" s="283"/>
      <c r="O65" s="283"/>
      <c r="P65" s="283"/>
      <c r="Q65" s="283"/>
      <c r="R65" s="283"/>
      <c r="S65" s="283"/>
      <c r="T65" s="283"/>
      <c r="U65" s="283"/>
    </row>
    <row r="66" spans="1:21" s="2" customFormat="1" ht="15" customHeight="1" thickBot="1" x14ac:dyDescent="0.4">
      <c r="A66" s="438" t="s">
        <v>70</v>
      </c>
      <c r="B66" s="438"/>
      <c r="C66" s="440" t="str">
        <f>C26</f>
        <v>24/25   BUDGET PLAN (£)</v>
      </c>
      <c r="D66" s="47" t="str">
        <f>A2</f>
        <v>NOVEMBER</v>
      </c>
      <c r="E66" s="340" t="str">
        <f>E26</f>
        <v>8 mths</v>
      </c>
      <c r="F66" s="449" t="s">
        <v>106</v>
      </c>
      <c r="G66" s="450"/>
      <c r="H66" s="442" t="str">
        <f>H26</f>
        <v>24/25 PROJECTED OUTTURN (£)</v>
      </c>
      <c r="I66" s="453" t="s">
        <v>169</v>
      </c>
      <c r="J66" s="87"/>
      <c r="K66" s="87"/>
      <c r="L66" s="87"/>
      <c r="M66" s="87"/>
      <c r="N66" s="87"/>
      <c r="O66" s="87"/>
      <c r="P66" s="87"/>
      <c r="Q66" s="87"/>
      <c r="R66" s="87"/>
      <c r="S66" s="87"/>
      <c r="T66" s="87"/>
      <c r="U66" s="87"/>
    </row>
    <row r="67" spans="1:21" s="2" customFormat="1" ht="29.5" thickBot="1" x14ac:dyDescent="0.4">
      <c r="A67" s="439"/>
      <c r="B67" s="439"/>
      <c r="C67" s="441"/>
      <c r="D67" s="48" t="s">
        <v>105</v>
      </c>
      <c r="E67" s="341" t="s">
        <v>66</v>
      </c>
      <c r="F67" s="451"/>
      <c r="G67" s="452"/>
      <c r="H67" s="443"/>
      <c r="I67" s="454"/>
      <c r="J67" s="87"/>
      <c r="K67" s="87"/>
      <c r="L67" s="87"/>
      <c r="M67" s="87"/>
      <c r="N67" s="87"/>
      <c r="O67" s="87"/>
      <c r="P67" s="87"/>
      <c r="Q67" s="87"/>
      <c r="R67" s="87"/>
      <c r="S67" s="87"/>
      <c r="T67" s="87"/>
      <c r="U67" s="87"/>
    </row>
    <row r="68" spans="1:21" s="2" customFormat="1" x14ac:dyDescent="0.35">
      <c r="A68" s="3" t="s">
        <v>113</v>
      </c>
      <c r="B68" s="4"/>
      <c r="C68" s="5"/>
      <c r="D68" s="6"/>
      <c r="E68" s="341"/>
      <c r="F68" s="474"/>
      <c r="G68" s="475"/>
      <c r="H68" s="7"/>
      <c r="I68" s="357"/>
      <c r="J68" s="87"/>
      <c r="K68" s="87"/>
      <c r="L68" s="87"/>
      <c r="M68" s="87"/>
      <c r="N68" s="87"/>
      <c r="O68" s="87"/>
      <c r="P68" s="87"/>
      <c r="Q68" s="87"/>
      <c r="R68" s="87"/>
      <c r="S68" s="87"/>
      <c r="T68" s="87"/>
      <c r="U68" s="87"/>
    </row>
    <row r="69" spans="1:21" x14ac:dyDescent="0.35">
      <c r="A69" s="162" t="s">
        <v>46</v>
      </c>
      <c r="B69" s="162" t="s">
        <v>65</v>
      </c>
      <c r="C69" s="79">
        <v>982902</v>
      </c>
      <c r="D69" s="80">
        <v>982902</v>
      </c>
      <c r="E69" s="342">
        <f>D69-C69</f>
        <v>0</v>
      </c>
      <c r="F69" s="459"/>
      <c r="G69" s="460"/>
      <c r="H69" s="81">
        <v>982902</v>
      </c>
      <c r="I69" s="358">
        <f t="shared" ref="I69:I85" si="3">H69-C69</f>
        <v>0</v>
      </c>
      <c r="J69" s="85"/>
    </row>
    <row r="70" spans="1:21" x14ac:dyDescent="0.35">
      <c r="A70" s="162" t="s">
        <v>46</v>
      </c>
      <c r="B70" s="162" t="s">
        <v>248</v>
      </c>
      <c r="C70" s="79"/>
      <c r="D70" s="80"/>
      <c r="E70" s="342">
        <f t="shared" ref="E70:E85" si="4">D70-C70</f>
        <v>0</v>
      </c>
      <c r="F70" s="459"/>
      <c r="G70" s="460"/>
      <c r="H70" s="81"/>
      <c r="I70" s="358">
        <f t="shared" si="3"/>
        <v>0</v>
      </c>
      <c r="J70" s="85"/>
    </row>
    <row r="71" spans="1:21" x14ac:dyDescent="0.35">
      <c r="A71" s="162" t="s">
        <v>46</v>
      </c>
      <c r="B71" s="162" t="s">
        <v>247</v>
      </c>
      <c r="C71" s="79"/>
      <c r="D71" s="80"/>
      <c r="E71" s="342">
        <f t="shared" si="4"/>
        <v>0</v>
      </c>
      <c r="F71" s="459"/>
      <c r="G71" s="460"/>
      <c r="H71" s="81"/>
      <c r="I71" s="358">
        <f t="shared" si="3"/>
        <v>0</v>
      </c>
      <c r="J71" s="85"/>
    </row>
    <row r="72" spans="1:21" x14ac:dyDescent="0.35">
      <c r="A72" s="162" t="s">
        <v>46</v>
      </c>
      <c r="B72" s="162" t="s">
        <v>107</v>
      </c>
      <c r="C72" s="79"/>
      <c r="D72" s="80"/>
      <c r="E72" s="342">
        <f t="shared" si="4"/>
        <v>0</v>
      </c>
      <c r="F72" s="459"/>
      <c r="G72" s="460"/>
      <c r="H72" s="81"/>
      <c r="I72" s="358">
        <f t="shared" si="3"/>
        <v>0</v>
      </c>
      <c r="J72" s="85"/>
    </row>
    <row r="73" spans="1:21" x14ac:dyDescent="0.35">
      <c r="A73" s="162" t="s">
        <v>46</v>
      </c>
      <c r="B73" s="163" t="s">
        <v>313</v>
      </c>
      <c r="C73" s="79"/>
      <c r="D73" s="80"/>
      <c r="E73" s="342">
        <f t="shared" si="4"/>
        <v>0</v>
      </c>
      <c r="F73" s="330"/>
      <c r="G73" s="331"/>
      <c r="H73" s="81"/>
      <c r="I73" s="358">
        <f t="shared" si="3"/>
        <v>0</v>
      </c>
      <c r="J73" s="85"/>
    </row>
    <row r="74" spans="1:21" x14ac:dyDescent="0.35">
      <c r="A74" s="162" t="s">
        <v>46</v>
      </c>
      <c r="B74" s="162" t="s">
        <v>333</v>
      </c>
      <c r="C74" s="79">
        <v>20496</v>
      </c>
      <c r="D74" s="80">
        <v>8511</v>
      </c>
      <c r="E74" s="342">
        <f t="shared" si="4"/>
        <v>-11985</v>
      </c>
      <c r="F74" s="459"/>
      <c r="G74" s="460"/>
      <c r="H74" s="81">
        <v>20496</v>
      </c>
      <c r="I74" s="358">
        <f t="shared" si="3"/>
        <v>0</v>
      </c>
      <c r="J74" s="85"/>
    </row>
    <row r="75" spans="1:21" x14ac:dyDescent="0.35">
      <c r="A75" s="162" t="s">
        <v>46</v>
      </c>
      <c r="B75" s="162" t="s">
        <v>327</v>
      </c>
      <c r="C75" s="79">
        <v>7234</v>
      </c>
      <c r="D75" s="80">
        <v>7028</v>
      </c>
      <c r="E75" s="342">
        <f t="shared" si="4"/>
        <v>-206</v>
      </c>
      <c r="F75" s="418"/>
      <c r="G75" s="419"/>
      <c r="H75" s="81">
        <v>7234</v>
      </c>
      <c r="I75" s="358">
        <f t="shared" si="3"/>
        <v>0</v>
      </c>
      <c r="J75" s="85"/>
    </row>
    <row r="76" spans="1:21" x14ac:dyDescent="0.35">
      <c r="A76" s="162" t="s">
        <v>47</v>
      </c>
      <c r="B76" s="162" t="s">
        <v>108</v>
      </c>
      <c r="C76" s="79">
        <v>17429</v>
      </c>
      <c r="D76" s="80">
        <v>8266</v>
      </c>
      <c r="E76" s="342">
        <f t="shared" si="4"/>
        <v>-9163</v>
      </c>
      <c r="F76" s="459"/>
      <c r="G76" s="460"/>
      <c r="H76" s="81">
        <v>17429</v>
      </c>
      <c r="I76" s="358">
        <f t="shared" si="3"/>
        <v>0</v>
      </c>
      <c r="J76" s="85"/>
    </row>
    <row r="77" spans="1:21" x14ac:dyDescent="0.35">
      <c r="A77" s="162" t="s">
        <v>48</v>
      </c>
      <c r="B77" s="162" t="s">
        <v>109</v>
      </c>
      <c r="C77" s="79">
        <v>19305</v>
      </c>
      <c r="D77" s="80">
        <v>25110</v>
      </c>
      <c r="E77" s="342">
        <f t="shared" si="4"/>
        <v>5805</v>
      </c>
      <c r="F77" s="459"/>
      <c r="G77" s="460"/>
      <c r="H77" s="81">
        <v>25110</v>
      </c>
      <c r="I77" s="358">
        <f t="shared" si="3"/>
        <v>5805</v>
      </c>
      <c r="J77" s="85"/>
    </row>
    <row r="78" spans="1:21" x14ac:dyDescent="0.35">
      <c r="A78" s="162" t="s">
        <v>76</v>
      </c>
      <c r="B78" s="162" t="s">
        <v>326</v>
      </c>
      <c r="C78" s="79"/>
      <c r="D78" s="80">
        <v>432</v>
      </c>
      <c r="E78" s="342">
        <f t="shared" si="4"/>
        <v>432</v>
      </c>
      <c r="F78" s="459"/>
      <c r="G78" s="460"/>
      <c r="H78" s="81">
        <v>432</v>
      </c>
      <c r="I78" s="358">
        <f t="shared" si="3"/>
        <v>432</v>
      </c>
      <c r="J78" s="85"/>
    </row>
    <row r="79" spans="1:21" x14ac:dyDescent="0.35">
      <c r="A79" s="162" t="s">
        <v>314</v>
      </c>
      <c r="B79" s="162" t="s">
        <v>315</v>
      </c>
      <c r="C79" s="79"/>
      <c r="D79" s="80">
        <v>20906</v>
      </c>
      <c r="E79" s="342">
        <f t="shared" si="4"/>
        <v>20906</v>
      </c>
      <c r="F79" s="330" t="s">
        <v>361</v>
      </c>
      <c r="G79" s="331"/>
      <c r="H79" s="81">
        <v>20906</v>
      </c>
      <c r="I79" s="358">
        <f t="shared" si="3"/>
        <v>20906</v>
      </c>
      <c r="J79" s="85"/>
    </row>
    <row r="80" spans="1:21" x14ac:dyDescent="0.35">
      <c r="A80" s="162" t="s">
        <v>316</v>
      </c>
      <c r="B80" s="162" t="s">
        <v>317</v>
      </c>
      <c r="C80" s="79"/>
      <c r="D80" s="80"/>
      <c r="E80" s="342">
        <f t="shared" si="4"/>
        <v>0</v>
      </c>
      <c r="F80" s="330"/>
      <c r="G80" s="331"/>
      <c r="H80" s="81"/>
      <c r="I80" s="358">
        <f t="shared" si="3"/>
        <v>0</v>
      </c>
      <c r="J80" s="85"/>
    </row>
    <row r="81" spans="1:21" x14ac:dyDescent="0.35">
      <c r="A81" s="162" t="s">
        <v>204</v>
      </c>
      <c r="B81" s="162" t="s">
        <v>285</v>
      </c>
      <c r="C81" s="79"/>
      <c r="D81" s="80">
        <v>1646</v>
      </c>
      <c r="E81" s="342">
        <f t="shared" si="4"/>
        <v>1646</v>
      </c>
      <c r="F81" s="459" t="s">
        <v>349</v>
      </c>
      <c r="G81" s="460"/>
      <c r="H81" s="81">
        <v>1646</v>
      </c>
      <c r="I81" s="358">
        <f t="shared" si="3"/>
        <v>1646</v>
      </c>
      <c r="J81" s="85"/>
    </row>
    <row r="82" spans="1:21" x14ac:dyDescent="0.35">
      <c r="A82" s="162" t="s">
        <v>204</v>
      </c>
      <c r="B82" s="162" t="s">
        <v>286</v>
      </c>
      <c r="C82" s="79"/>
      <c r="D82" s="80"/>
      <c r="E82" s="342">
        <f t="shared" si="4"/>
        <v>0</v>
      </c>
      <c r="F82" s="459" t="s">
        <v>349</v>
      </c>
      <c r="G82" s="460"/>
      <c r="H82" s="81"/>
      <c r="I82" s="358">
        <f t="shared" si="3"/>
        <v>0</v>
      </c>
      <c r="J82" s="85"/>
    </row>
    <row r="83" spans="1:21" x14ac:dyDescent="0.35">
      <c r="A83" s="162" t="s">
        <v>203</v>
      </c>
      <c r="B83" s="162" t="s">
        <v>159</v>
      </c>
      <c r="C83" s="79">
        <v>17931</v>
      </c>
      <c r="D83" s="80">
        <v>17810</v>
      </c>
      <c r="E83" s="342">
        <f t="shared" si="4"/>
        <v>-121</v>
      </c>
      <c r="F83" s="459"/>
      <c r="G83" s="460"/>
      <c r="H83" s="81">
        <v>17810</v>
      </c>
      <c r="I83" s="358">
        <f t="shared" si="3"/>
        <v>-121</v>
      </c>
      <c r="J83" s="85"/>
    </row>
    <row r="84" spans="1:21" x14ac:dyDescent="0.35">
      <c r="A84" s="162" t="s">
        <v>203</v>
      </c>
      <c r="B84" s="162" t="s">
        <v>160</v>
      </c>
      <c r="C84" s="79">
        <v>40249</v>
      </c>
      <c r="D84" s="80">
        <v>35051</v>
      </c>
      <c r="E84" s="342">
        <f t="shared" si="4"/>
        <v>-5198</v>
      </c>
      <c r="F84" s="459"/>
      <c r="G84" s="460"/>
      <c r="H84" s="81">
        <v>35051</v>
      </c>
      <c r="I84" s="358">
        <f t="shared" si="3"/>
        <v>-5198</v>
      </c>
      <c r="J84" s="85"/>
    </row>
    <row r="85" spans="1:21" hidden="1" x14ac:dyDescent="0.35">
      <c r="A85" s="91"/>
      <c r="B85" s="91"/>
      <c r="C85" s="79"/>
      <c r="D85" s="80"/>
      <c r="E85" s="342">
        <f t="shared" si="4"/>
        <v>0</v>
      </c>
      <c r="F85" s="154"/>
      <c r="G85" s="215"/>
      <c r="H85" s="81"/>
      <c r="I85" s="358">
        <f t="shared" si="3"/>
        <v>0</v>
      </c>
      <c r="J85" s="85"/>
    </row>
    <row r="86" spans="1:21" s="1" customFormat="1" hidden="1" x14ac:dyDescent="0.35">
      <c r="A86" s="11"/>
      <c r="B86" s="29"/>
      <c r="C86" s="23"/>
      <c r="D86" s="24"/>
      <c r="E86" s="343"/>
      <c r="F86" s="155"/>
      <c r="G86" s="157"/>
      <c r="H86" s="26"/>
      <c r="I86" s="345"/>
      <c r="J86" s="88"/>
      <c r="K86" s="88"/>
      <c r="L86" s="88"/>
      <c r="M86" s="88"/>
      <c r="N86" s="88"/>
      <c r="O86" s="88"/>
      <c r="P86" s="88"/>
      <c r="Q86" s="88"/>
      <c r="R86" s="88"/>
      <c r="S86" s="88"/>
      <c r="T86" s="88"/>
      <c r="U86" s="88"/>
    </row>
    <row r="87" spans="1:21" s="32" customFormat="1" x14ac:dyDescent="0.35">
      <c r="A87" s="255"/>
      <c r="B87" s="21" t="s">
        <v>110</v>
      </c>
      <c r="C87" s="45">
        <f>SUM(C69:C86)</f>
        <v>1105546</v>
      </c>
      <c r="D87" s="65">
        <f>SUM(D69:D86)</f>
        <v>1107662</v>
      </c>
      <c r="E87" s="344">
        <f>SUM(E69:E86)</f>
        <v>2116</v>
      </c>
      <c r="F87" s="467"/>
      <c r="G87" s="468"/>
      <c r="H87" s="45">
        <f>SUM(H69:H86)</f>
        <v>1129016</v>
      </c>
      <c r="I87" s="359">
        <f>SUM(I69:I86)</f>
        <v>23470</v>
      </c>
      <c r="J87" s="89"/>
      <c r="K87" s="89"/>
      <c r="L87" s="89"/>
      <c r="M87" s="89"/>
      <c r="N87" s="89"/>
      <c r="O87" s="89"/>
      <c r="P87" s="89"/>
      <c r="Q87" s="89"/>
      <c r="R87" s="89"/>
      <c r="S87" s="89"/>
      <c r="T87" s="89"/>
      <c r="U87" s="89"/>
    </row>
    <row r="88" spans="1:21" ht="15" thickBot="1" x14ac:dyDescent="0.4">
      <c r="A88" s="10"/>
      <c r="B88" s="12"/>
      <c r="C88" s="25"/>
      <c r="D88" s="423" t="s">
        <v>354</v>
      </c>
      <c r="E88" s="424">
        <f>SUM(C87-C76-C78-C80)-SUM(D87-D76-D78-D80)</f>
        <v>-10847</v>
      </c>
      <c r="F88" s="469"/>
      <c r="G88" s="470"/>
      <c r="H88" s="66"/>
      <c r="I88" s="360"/>
      <c r="J88" s="85"/>
    </row>
    <row r="89" spans="1:21" s="2" customFormat="1" x14ac:dyDescent="0.35">
      <c r="A89" s="256" t="s">
        <v>114</v>
      </c>
      <c r="B89" s="53"/>
      <c r="C89" s="54"/>
      <c r="D89" s="55"/>
      <c r="E89" s="346"/>
      <c r="F89" s="474"/>
      <c r="G89" s="475"/>
      <c r="H89" s="56"/>
      <c r="I89" s="346"/>
      <c r="J89" s="87"/>
      <c r="K89" s="87"/>
      <c r="L89" s="87"/>
      <c r="M89" s="87"/>
      <c r="N89" s="87"/>
      <c r="O89" s="87"/>
      <c r="P89" s="87"/>
      <c r="Q89" s="87"/>
      <c r="R89" s="87"/>
      <c r="S89" s="87"/>
      <c r="T89" s="87"/>
      <c r="U89" s="87"/>
    </row>
    <row r="90" spans="1:21" x14ac:dyDescent="0.35">
      <c r="A90" s="10" t="s">
        <v>49</v>
      </c>
      <c r="B90" s="10" t="s">
        <v>72</v>
      </c>
      <c r="C90" s="79"/>
      <c r="D90" s="80"/>
      <c r="E90" s="342">
        <f t="shared" ref="E90:E97" si="5">D90-C90</f>
        <v>0</v>
      </c>
      <c r="F90" s="459"/>
      <c r="G90" s="460"/>
      <c r="H90" s="81"/>
      <c r="I90" s="361">
        <f t="shared" ref="I90:I97" si="6">H90-C90</f>
        <v>0</v>
      </c>
      <c r="J90" s="85"/>
    </row>
    <row r="91" spans="1:21" x14ac:dyDescent="0.35">
      <c r="A91" s="10" t="s">
        <v>50</v>
      </c>
      <c r="B91" s="10" t="s">
        <v>73</v>
      </c>
      <c r="C91" s="79">
        <v>43398</v>
      </c>
      <c r="D91" s="80">
        <v>5101</v>
      </c>
      <c r="E91" s="342">
        <f t="shared" si="5"/>
        <v>-38297</v>
      </c>
      <c r="F91" s="459"/>
      <c r="G91" s="460"/>
      <c r="H91" s="81">
        <v>43398</v>
      </c>
      <c r="I91" s="361">
        <f t="shared" si="6"/>
        <v>0</v>
      </c>
      <c r="J91" s="85"/>
    </row>
    <row r="92" spans="1:21" x14ac:dyDescent="0.35">
      <c r="A92" s="10" t="s">
        <v>51</v>
      </c>
      <c r="B92" s="10" t="s">
        <v>58</v>
      </c>
      <c r="C92" s="79"/>
      <c r="D92" s="80"/>
      <c r="E92" s="342">
        <f t="shared" si="5"/>
        <v>0</v>
      </c>
      <c r="F92" s="459"/>
      <c r="G92" s="460"/>
      <c r="H92" s="81"/>
      <c r="I92" s="361">
        <f t="shared" si="6"/>
        <v>0</v>
      </c>
      <c r="J92" s="85"/>
    </row>
    <row r="93" spans="1:21" x14ac:dyDescent="0.35">
      <c r="A93" s="10" t="s">
        <v>52</v>
      </c>
      <c r="B93" s="10" t="s">
        <v>53</v>
      </c>
      <c r="C93" s="79"/>
      <c r="D93" s="80"/>
      <c r="E93" s="342">
        <f t="shared" si="5"/>
        <v>0</v>
      </c>
      <c r="F93" s="459"/>
      <c r="G93" s="460"/>
      <c r="H93" s="81"/>
      <c r="I93" s="361">
        <f t="shared" si="6"/>
        <v>0</v>
      </c>
      <c r="J93" s="85"/>
    </row>
    <row r="94" spans="1:21" x14ac:dyDescent="0.35">
      <c r="A94" s="10" t="s">
        <v>74</v>
      </c>
      <c r="B94" s="10" t="s">
        <v>75</v>
      </c>
      <c r="C94" s="79"/>
      <c r="D94" s="80"/>
      <c r="E94" s="342">
        <f t="shared" si="5"/>
        <v>0</v>
      </c>
      <c r="F94" s="459"/>
      <c r="G94" s="460"/>
      <c r="H94" s="81"/>
      <c r="I94" s="361">
        <f t="shared" si="6"/>
        <v>0</v>
      </c>
      <c r="J94" s="85"/>
    </row>
    <row r="95" spans="1:21" x14ac:dyDescent="0.35">
      <c r="A95" s="10" t="s">
        <v>56</v>
      </c>
      <c r="B95" s="10" t="s">
        <v>57</v>
      </c>
      <c r="C95" s="79">
        <v>40000</v>
      </c>
      <c r="D95" s="80">
        <v>26178</v>
      </c>
      <c r="E95" s="342">
        <f t="shared" si="5"/>
        <v>-13822</v>
      </c>
      <c r="F95" s="459"/>
      <c r="G95" s="460"/>
      <c r="H95" s="81">
        <v>40000</v>
      </c>
      <c r="I95" s="361">
        <f t="shared" si="6"/>
        <v>0</v>
      </c>
      <c r="J95" s="85"/>
    </row>
    <row r="96" spans="1:21" x14ac:dyDescent="0.35">
      <c r="A96" s="10" t="s">
        <v>54</v>
      </c>
      <c r="B96" s="10" t="s">
        <v>55</v>
      </c>
      <c r="C96" s="79"/>
      <c r="D96" s="80">
        <v>50443</v>
      </c>
      <c r="E96" s="342">
        <f t="shared" si="5"/>
        <v>50443</v>
      </c>
      <c r="F96" s="459"/>
      <c r="G96" s="460"/>
      <c r="H96" s="81"/>
      <c r="I96" s="361">
        <f t="shared" si="6"/>
        <v>0</v>
      </c>
      <c r="J96" s="85"/>
    </row>
    <row r="97" spans="1:21" x14ac:dyDescent="0.35">
      <c r="A97" s="91" t="s">
        <v>112</v>
      </c>
      <c r="B97" s="91" t="s">
        <v>111</v>
      </c>
      <c r="C97" s="79"/>
      <c r="D97" s="80"/>
      <c r="E97" s="342">
        <f t="shared" si="5"/>
        <v>0</v>
      </c>
      <c r="F97" s="459"/>
      <c r="G97" s="460"/>
      <c r="H97" s="81"/>
      <c r="I97" s="361">
        <f t="shared" si="6"/>
        <v>0</v>
      </c>
      <c r="J97" s="85"/>
    </row>
    <row r="98" spans="1:21" s="1" customFormat="1" hidden="1" x14ac:dyDescent="0.35">
      <c r="A98" s="11"/>
      <c r="B98" s="11"/>
      <c r="C98" s="23"/>
      <c r="D98" s="24"/>
      <c r="E98" s="343"/>
      <c r="F98" s="155"/>
      <c r="G98" s="157"/>
      <c r="H98" s="26"/>
      <c r="I98" s="345"/>
      <c r="J98" s="88"/>
      <c r="K98" s="88"/>
      <c r="L98" s="88"/>
      <c r="M98" s="88"/>
      <c r="N98" s="88"/>
      <c r="O98" s="88"/>
      <c r="P98" s="88"/>
      <c r="Q98" s="88"/>
      <c r="R98" s="88"/>
      <c r="S98" s="88"/>
      <c r="T98" s="88"/>
      <c r="U98" s="88"/>
    </row>
    <row r="99" spans="1:21" s="32" customFormat="1" x14ac:dyDescent="0.35">
      <c r="A99" s="30"/>
      <c r="B99" s="36" t="s">
        <v>115</v>
      </c>
      <c r="C99" s="33">
        <f>SUM(C90:C97)</f>
        <v>83398</v>
      </c>
      <c r="D99" s="64">
        <f>SUM(D90:D97)</f>
        <v>81722</v>
      </c>
      <c r="E99" s="347">
        <f>SUM(E90:E98)</f>
        <v>-1676</v>
      </c>
      <c r="F99" s="467"/>
      <c r="G99" s="468"/>
      <c r="H99" s="67">
        <f>SUM(H90:H96)</f>
        <v>83398</v>
      </c>
      <c r="I99" s="359">
        <f>SUM(I90:I98)</f>
        <v>0</v>
      </c>
      <c r="J99" s="89"/>
      <c r="K99" s="89"/>
      <c r="L99" s="89"/>
      <c r="M99" s="89"/>
      <c r="N99" s="89"/>
      <c r="O99" s="89"/>
      <c r="P99" s="89"/>
      <c r="Q99" s="89"/>
      <c r="R99" s="89"/>
      <c r="S99" s="89"/>
      <c r="T99" s="89"/>
      <c r="U99" s="89"/>
    </row>
    <row r="100" spans="1:21" s="32" customFormat="1" ht="15" thickBot="1" x14ac:dyDescent="0.4">
      <c r="A100" s="30"/>
      <c r="B100" s="31"/>
      <c r="C100" s="34"/>
      <c r="D100" s="52"/>
      <c r="E100" s="348"/>
      <c r="F100" s="477"/>
      <c r="G100" s="470"/>
      <c r="H100" s="34"/>
      <c r="I100" s="362"/>
      <c r="J100" s="89"/>
      <c r="K100" s="89"/>
      <c r="L100" s="89"/>
      <c r="M100" s="89"/>
      <c r="N100" s="89"/>
      <c r="O100" s="89"/>
      <c r="P100" s="89"/>
      <c r="Q100" s="89"/>
      <c r="R100" s="89"/>
      <c r="S100" s="89"/>
      <c r="T100" s="89"/>
      <c r="U100" s="89"/>
    </row>
    <row r="101" spans="1:21" ht="15" thickBot="1" x14ac:dyDescent="0.4">
      <c r="A101" s="37" t="s">
        <v>116</v>
      </c>
      <c r="B101" s="44"/>
      <c r="C101" s="257">
        <f>C87+C99</f>
        <v>1188944</v>
      </c>
      <c r="D101" s="258">
        <f>D87+D99</f>
        <v>1189384</v>
      </c>
      <c r="E101" s="349">
        <f>D101-C101</f>
        <v>440</v>
      </c>
      <c r="F101" s="476"/>
      <c r="G101" s="466"/>
      <c r="H101" s="257">
        <f>H87+H99</f>
        <v>1212414</v>
      </c>
      <c r="I101" s="363">
        <f>I87+I99</f>
        <v>23470</v>
      </c>
      <c r="J101" s="85"/>
    </row>
    <row r="102" spans="1:21" s="61" customFormat="1" x14ac:dyDescent="0.35">
      <c r="A102" s="57"/>
      <c r="B102" s="57"/>
      <c r="C102" s="58"/>
      <c r="D102" s="59"/>
      <c r="E102" s="59"/>
      <c r="F102" s="157"/>
      <c r="G102" s="157"/>
      <c r="H102" s="40"/>
      <c r="I102" s="60"/>
      <c r="J102" s="90"/>
      <c r="K102" s="90"/>
      <c r="L102" s="90"/>
      <c r="M102" s="90"/>
      <c r="N102" s="90"/>
      <c r="O102" s="90"/>
      <c r="P102" s="90"/>
      <c r="Q102" s="90"/>
      <c r="R102" s="90"/>
      <c r="S102" s="90"/>
      <c r="T102" s="90"/>
      <c r="U102" s="90"/>
    </row>
    <row r="103" spans="1:21" ht="15" thickBot="1" x14ac:dyDescent="0.4">
      <c r="D103" s="13"/>
      <c r="F103" s="161"/>
      <c r="G103" s="161"/>
      <c r="J103" s="85"/>
    </row>
    <row r="104" spans="1:21" ht="15" hidden="1" thickBot="1" x14ac:dyDescent="0.4">
      <c r="J104" s="85"/>
    </row>
    <row r="105" spans="1:21" ht="15" hidden="1" thickBot="1" x14ac:dyDescent="0.4">
      <c r="J105" s="85"/>
    </row>
    <row r="106" spans="1:21" ht="9" hidden="1" customHeight="1" thickBot="1" x14ac:dyDescent="0.4">
      <c r="D106" s="82"/>
      <c r="E106" s="83"/>
      <c r="H106" s="22"/>
      <c r="I106" s="84"/>
      <c r="J106" s="85"/>
    </row>
    <row r="107" spans="1:21" ht="15" hidden="1" thickBot="1" x14ac:dyDescent="0.4">
      <c r="A107" s="9" t="s">
        <v>81</v>
      </c>
      <c r="B107" s="28">
        <f>1/12*1</f>
        <v>8.3333333333333329E-2</v>
      </c>
      <c r="C107" s="22" t="s">
        <v>93</v>
      </c>
      <c r="D107" s="82"/>
      <c r="E107" s="83"/>
      <c r="H107" s="22" t="s">
        <v>93</v>
      </c>
      <c r="I107" s="84"/>
      <c r="J107" s="85"/>
    </row>
    <row r="108" spans="1:21" ht="15" hidden="1" thickBot="1" x14ac:dyDescent="0.4">
      <c r="A108" s="9" t="s">
        <v>82</v>
      </c>
      <c r="B108" s="28">
        <f>1/12*2</f>
        <v>0.16666666666666666</v>
      </c>
      <c r="C108" s="22" t="s">
        <v>94</v>
      </c>
      <c r="D108" s="82"/>
      <c r="E108" s="83"/>
      <c r="H108" s="22" t="s">
        <v>94</v>
      </c>
      <c r="I108" s="84"/>
      <c r="J108" s="85"/>
    </row>
    <row r="109" spans="1:21" ht="15" hidden="1" thickBot="1" x14ac:dyDescent="0.4">
      <c r="A109" s="9" t="s">
        <v>83</v>
      </c>
      <c r="B109" s="28">
        <f>1/12*3</f>
        <v>0.25</v>
      </c>
      <c r="C109" s="22" t="s">
        <v>95</v>
      </c>
      <c r="D109" s="82"/>
      <c r="E109" s="83"/>
      <c r="H109" s="22" t="s">
        <v>95</v>
      </c>
      <c r="I109" s="84"/>
      <c r="J109" s="85"/>
    </row>
    <row r="110" spans="1:21" ht="15" hidden="1" thickBot="1" x14ac:dyDescent="0.4">
      <c r="A110" s="9" t="s">
        <v>84</v>
      </c>
      <c r="B110" s="28">
        <f>1/12*4</f>
        <v>0.33333333333333331</v>
      </c>
      <c r="C110" s="22" t="s">
        <v>96</v>
      </c>
      <c r="D110" s="82"/>
      <c r="E110" s="83"/>
      <c r="H110" s="22" t="s">
        <v>96</v>
      </c>
      <c r="I110" s="84"/>
      <c r="J110" s="85"/>
    </row>
    <row r="111" spans="1:21" ht="15" hidden="1" thickBot="1" x14ac:dyDescent="0.4">
      <c r="A111" s="9" t="s">
        <v>85</v>
      </c>
      <c r="B111" s="28">
        <f>1/12*5</f>
        <v>0.41666666666666663</v>
      </c>
      <c r="C111" s="22" t="s">
        <v>97</v>
      </c>
      <c r="D111" s="82"/>
      <c r="E111" s="83"/>
      <c r="H111" s="22" t="s">
        <v>97</v>
      </c>
      <c r="I111" s="84"/>
      <c r="J111" s="85"/>
    </row>
    <row r="112" spans="1:21" ht="15" hidden="1" thickBot="1" x14ac:dyDescent="0.4">
      <c r="A112" s="9" t="s">
        <v>86</v>
      </c>
      <c r="B112" s="28">
        <f>1/12*6</f>
        <v>0.5</v>
      </c>
      <c r="C112" s="22" t="s">
        <v>98</v>
      </c>
      <c r="D112" s="82"/>
      <c r="E112" s="83"/>
      <c r="H112" s="22" t="s">
        <v>98</v>
      </c>
      <c r="I112" s="84"/>
      <c r="J112" s="85"/>
    </row>
    <row r="113" spans="1:21" ht="15" hidden="1" thickBot="1" x14ac:dyDescent="0.4">
      <c r="A113" s="9" t="s">
        <v>87</v>
      </c>
      <c r="B113" s="28">
        <f>1/12*7</f>
        <v>0.58333333333333326</v>
      </c>
      <c r="C113" s="22" t="s">
        <v>99</v>
      </c>
      <c r="D113" s="82"/>
      <c r="E113" s="83"/>
      <c r="H113" s="22" t="s">
        <v>99</v>
      </c>
      <c r="I113" s="84"/>
      <c r="J113" s="85"/>
    </row>
    <row r="114" spans="1:21" ht="15" hidden="1" thickBot="1" x14ac:dyDescent="0.4">
      <c r="A114" s="9" t="s">
        <v>88</v>
      </c>
      <c r="B114" s="28">
        <f>1/12*8</f>
        <v>0.66666666666666663</v>
      </c>
      <c r="C114" s="22" t="s">
        <v>100</v>
      </c>
      <c r="D114" s="82"/>
      <c r="E114" s="83"/>
      <c r="H114" s="22" t="s">
        <v>100</v>
      </c>
      <c r="I114" s="84"/>
      <c r="J114" s="85"/>
    </row>
    <row r="115" spans="1:21" ht="15" hidden="1" thickBot="1" x14ac:dyDescent="0.4">
      <c r="A115" s="9" t="s">
        <v>89</v>
      </c>
      <c r="B115" s="28">
        <f>1/12*9</f>
        <v>0.75</v>
      </c>
      <c r="C115" s="22" t="s">
        <v>101</v>
      </c>
      <c r="D115" s="82"/>
      <c r="E115" s="83"/>
      <c r="H115" s="22" t="s">
        <v>101</v>
      </c>
      <c r="I115" s="84"/>
      <c r="J115" s="85"/>
    </row>
    <row r="116" spans="1:21" ht="15" hidden="1" thickBot="1" x14ac:dyDescent="0.4">
      <c r="A116" s="9" t="s">
        <v>90</v>
      </c>
      <c r="B116" s="28">
        <f>1/12*10</f>
        <v>0.83333333333333326</v>
      </c>
      <c r="C116" s="22" t="s">
        <v>102</v>
      </c>
      <c r="D116" s="82"/>
      <c r="E116" s="83"/>
      <c r="H116" s="22" t="s">
        <v>102</v>
      </c>
      <c r="I116" s="84"/>
      <c r="J116" s="85"/>
    </row>
    <row r="117" spans="1:21" ht="15" hidden="1" thickBot="1" x14ac:dyDescent="0.4">
      <c r="A117" s="9" t="s">
        <v>91</v>
      </c>
      <c r="B117" s="28">
        <f>1/12*11</f>
        <v>0.91666666666666663</v>
      </c>
      <c r="C117" s="22" t="s">
        <v>103</v>
      </c>
      <c r="D117" s="82"/>
      <c r="E117" s="83"/>
      <c r="H117" s="22" t="s">
        <v>103</v>
      </c>
      <c r="I117" s="84"/>
      <c r="J117" s="85"/>
    </row>
    <row r="118" spans="1:21" ht="15" hidden="1" thickBot="1" x14ac:dyDescent="0.4">
      <c r="A118" s="9" t="s">
        <v>92</v>
      </c>
      <c r="B118" s="28">
        <f>1/12*12</f>
        <v>1</v>
      </c>
      <c r="C118" s="22" t="s">
        <v>104</v>
      </c>
      <c r="D118" s="82"/>
      <c r="E118" s="83"/>
      <c r="H118" s="22" t="s">
        <v>104</v>
      </c>
      <c r="I118" s="84"/>
      <c r="J118" s="85"/>
    </row>
    <row r="119" spans="1:21" ht="15" hidden="1" thickBot="1" x14ac:dyDescent="0.4">
      <c r="B119" s="28"/>
      <c r="D119" s="82"/>
      <c r="E119" s="83"/>
      <c r="H119" s="22"/>
      <c r="I119" s="84"/>
      <c r="J119" s="85"/>
    </row>
    <row r="120" spans="1:21" ht="15" hidden="1" thickBot="1" x14ac:dyDescent="0.4">
      <c r="B120" s="28"/>
      <c r="D120" s="82"/>
      <c r="E120" s="83"/>
      <c r="H120" s="22"/>
      <c r="I120" s="84"/>
      <c r="J120" s="85"/>
    </row>
    <row r="121" spans="1:21" s="268" customFormat="1" ht="30.4" customHeight="1" thickBot="1" x14ac:dyDescent="0.4">
      <c r="A121" s="471" t="s">
        <v>254</v>
      </c>
      <c r="B121" s="472"/>
      <c r="C121" s="472"/>
      <c r="D121" s="472"/>
      <c r="E121" s="472"/>
      <c r="F121" s="472"/>
      <c r="G121" s="472"/>
      <c r="H121" s="472"/>
      <c r="I121" s="473"/>
      <c r="J121" s="267"/>
      <c r="K121" s="267"/>
      <c r="L121" s="267"/>
      <c r="M121" s="267"/>
      <c r="N121" s="267"/>
      <c r="O121" s="267"/>
      <c r="P121" s="267"/>
      <c r="Q121" s="267"/>
      <c r="R121" s="267"/>
      <c r="S121" s="267"/>
      <c r="T121" s="267"/>
      <c r="U121" s="267"/>
    </row>
    <row r="122" spans="1:21" s="270" customFormat="1" ht="40.5" customHeight="1" x14ac:dyDescent="0.35">
      <c r="A122" s="288" t="s">
        <v>255</v>
      </c>
      <c r="B122" s="289"/>
      <c r="C122" s="303" t="s">
        <v>329</v>
      </c>
      <c r="D122" s="290"/>
      <c r="E122" s="290"/>
      <c r="F122" s="291"/>
      <c r="G122" s="291"/>
      <c r="H122" s="303" t="s">
        <v>330</v>
      </c>
      <c r="I122" s="292"/>
      <c r="J122" s="269"/>
      <c r="K122" s="269"/>
      <c r="L122" s="269"/>
      <c r="M122" s="269"/>
      <c r="N122" s="269"/>
      <c r="O122" s="269"/>
      <c r="P122" s="269"/>
      <c r="Q122" s="269"/>
      <c r="R122" s="269"/>
      <c r="S122" s="269"/>
      <c r="T122" s="269"/>
      <c r="U122" s="269"/>
    </row>
    <row r="123" spans="1:21" ht="29.65" customHeight="1" x14ac:dyDescent="0.35">
      <c r="A123" s="293" t="s">
        <v>153</v>
      </c>
      <c r="B123" s="304"/>
      <c r="C123" s="367">
        <f>(SUM(C28:C38)+C54)/C101</f>
        <v>0.86404910576107874</v>
      </c>
      <c r="D123" s="285"/>
      <c r="E123" s="286"/>
      <c r="F123" s="287"/>
      <c r="G123" s="287"/>
      <c r="H123" s="367">
        <f>(SUM(H28:H38)+H54)/H101</f>
        <v>0.83576897000529526</v>
      </c>
      <c r="I123" s="294"/>
      <c r="J123" s="85"/>
    </row>
    <row r="124" spans="1:21" ht="29.65" customHeight="1" x14ac:dyDescent="0.35">
      <c r="A124" s="293" t="s">
        <v>154</v>
      </c>
      <c r="B124" s="304"/>
      <c r="C124" s="367">
        <f>(C28+C29+C54)/C101</f>
        <v>0.53966545102208341</v>
      </c>
      <c r="D124" s="285"/>
      <c r="E124" s="286"/>
      <c r="F124" s="287"/>
      <c r="G124" s="287"/>
      <c r="H124" s="367">
        <f>(H28+H29+H54)/H101</f>
        <v>0.53632670028554608</v>
      </c>
      <c r="I124" s="294"/>
      <c r="J124" s="85"/>
    </row>
    <row r="125" spans="1:21" ht="29.65" customHeight="1" x14ac:dyDescent="0.35">
      <c r="A125" s="293" t="s">
        <v>156</v>
      </c>
      <c r="B125" s="304"/>
      <c r="C125" s="367">
        <f>C30/C101</f>
        <v>0.22403241868414325</v>
      </c>
      <c r="D125" s="285"/>
      <c r="E125" s="286"/>
      <c r="F125" s="287"/>
      <c r="G125" s="287"/>
      <c r="H125" s="367">
        <f>H30/H101</f>
        <v>0.1763234340744993</v>
      </c>
      <c r="I125" s="294"/>
      <c r="J125" s="85"/>
    </row>
    <row r="126" spans="1:21" ht="29.65" customHeight="1" thickBot="1" x14ac:dyDescent="0.4">
      <c r="A126" s="295" t="s">
        <v>155</v>
      </c>
      <c r="B126" s="305"/>
      <c r="C126" s="368">
        <f>(C31+C32+C33+C34)/C101</f>
        <v>9.0607295213231243E-2</v>
      </c>
      <c r="D126" s="296"/>
      <c r="E126" s="297"/>
      <c r="F126" s="298"/>
      <c r="G126" s="298"/>
      <c r="H126" s="368">
        <f>(H31+H32+H33+H34)/H101</f>
        <v>8.9912356670246302E-2</v>
      </c>
      <c r="I126" s="299"/>
      <c r="J126" s="85"/>
    </row>
    <row r="127" spans="1:21" x14ac:dyDescent="0.35">
      <c r="A127" s="16" t="s">
        <v>157</v>
      </c>
      <c r="J127" s="85"/>
    </row>
    <row r="128" spans="1:21" ht="15" thickBot="1" x14ac:dyDescent="0.4">
      <c r="J128" s="85"/>
    </row>
    <row r="129" spans="1:21" s="270" customFormat="1" ht="27.4" customHeight="1" thickBot="1" x14ac:dyDescent="0.4">
      <c r="A129" s="300" t="s">
        <v>256</v>
      </c>
      <c r="B129" s="323"/>
      <c r="C129" s="302">
        <v>45566</v>
      </c>
      <c r="D129" s="22"/>
      <c r="E129" s="319" t="s">
        <v>270</v>
      </c>
      <c r="F129" s="153"/>
      <c r="G129" s="153"/>
      <c r="H129" s="13"/>
      <c r="I129" s="16"/>
      <c r="J129" s="269"/>
      <c r="K129" s="269"/>
      <c r="L129" s="269"/>
      <c r="M129" s="269"/>
      <c r="N129" s="269"/>
      <c r="O129" s="269"/>
      <c r="P129" s="269"/>
      <c r="Q129" s="269"/>
      <c r="R129" s="269"/>
      <c r="S129" s="269"/>
      <c r="T129" s="269"/>
      <c r="U129" s="269"/>
    </row>
    <row r="130" spans="1:21" s="85" customFormat="1" ht="29.65" customHeight="1" x14ac:dyDescent="0.35">
      <c r="A130" s="321" t="s">
        <v>257</v>
      </c>
      <c r="B130" s="322"/>
      <c r="C130" s="320">
        <f>C137/C138</f>
        <v>23.370786516853933</v>
      </c>
      <c r="D130" s="22"/>
      <c r="E130" s="11"/>
      <c r="F130" s="153"/>
      <c r="G130" s="153"/>
      <c r="H130" s="13"/>
      <c r="I130" s="16"/>
    </row>
    <row r="131" spans="1:21" s="85" customFormat="1" ht="29.65" customHeight="1" x14ac:dyDescent="0.35">
      <c r="A131" s="313" t="s">
        <v>261</v>
      </c>
      <c r="B131" s="312"/>
      <c r="C131" s="314">
        <f>C140/C138</f>
        <v>0.78651685393258419</v>
      </c>
      <c r="D131" s="22"/>
      <c r="E131" s="11"/>
      <c r="F131" s="153"/>
      <c r="G131" s="153"/>
      <c r="H131" s="13"/>
      <c r="I131" s="16"/>
    </row>
    <row r="132" spans="1:21" s="85" customFormat="1" ht="29.65" customHeight="1" x14ac:dyDescent="0.35">
      <c r="A132" s="313" t="s">
        <v>265</v>
      </c>
      <c r="B132" s="312"/>
      <c r="C132" s="315">
        <f>SUM(C28+C29+C54)/C139</f>
        <v>72093.483146067418</v>
      </c>
      <c r="D132" s="306"/>
      <c r="E132" s="369">
        <f>(H28+H29+H54)/C139</f>
        <v>73061.797752808983</v>
      </c>
      <c r="F132" s="153"/>
      <c r="G132" s="153"/>
      <c r="H132" s="13"/>
      <c r="I132" s="16"/>
    </row>
    <row r="133" spans="1:21" s="85" customFormat="1" ht="29.65" customHeight="1" thickBot="1" x14ac:dyDescent="0.4">
      <c r="A133" s="316" t="s">
        <v>269</v>
      </c>
      <c r="B133" s="317"/>
      <c r="C133" s="318">
        <f>C137/C140</f>
        <v>29.714285714285715</v>
      </c>
      <c r="D133" s="22"/>
      <c r="E133" s="234"/>
      <c r="F133" s="153"/>
      <c r="G133" s="153"/>
      <c r="H133" s="13"/>
      <c r="I133" s="16"/>
    </row>
    <row r="134" spans="1:21" s="85" customFormat="1" x14ac:dyDescent="0.35">
      <c r="A134" s="16" t="s">
        <v>271</v>
      </c>
      <c r="B134" s="325"/>
      <c r="C134" s="326"/>
      <c r="D134" s="22"/>
      <c r="E134" s="59"/>
      <c r="F134" s="153"/>
      <c r="G134" s="153"/>
      <c r="H134" s="13"/>
      <c r="I134" s="16"/>
    </row>
    <row r="135" spans="1:21" s="85" customFormat="1" ht="15" thickBot="1" x14ac:dyDescent="0.4">
      <c r="A135" s="86"/>
      <c r="B135" s="86"/>
      <c r="C135" s="82"/>
      <c r="D135" s="22"/>
      <c r="E135" s="13"/>
      <c r="F135" s="153"/>
      <c r="G135" s="153"/>
      <c r="H135" s="13"/>
      <c r="I135" s="16"/>
    </row>
    <row r="136" spans="1:21" ht="15" thickBot="1" x14ac:dyDescent="0.4">
      <c r="A136" s="308" t="s">
        <v>268</v>
      </c>
      <c r="B136" s="309"/>
      <c r="C136" s="307">
        <v>45566</v>
      </c>
      <c r="J136" s="85"/>
      <c r="T136"/>
      <c r="U136"/>
    </row>
    <row r="137" spans="1:21" x14ac:dyDescent="0.35">
      <c r="A137" s="310" t="s">
        <v>260</v>
      </c>
      <c r="B137" s="218"/>
      <c r="C137" s="370">
        <f>I3</f>
        <v>208</v>
      </c>
      <c r="J137" s="85"/>
      <c r="T137"/>
      <c r="U137"/>
    </row>
    <row r="138" spans="1:21" x14ac:dyDescent="0.35">
      <c r="A138" s="310" t="s">
        <v>259</v>
      </c>
      <c r="B138" s="218"/>
      <c r="C138" s="301">
        <v>8.9</v>
      </c>
      <c r="D138" s="153"/>
      <c r="E138" s="153"/>
      <c r="G138" s="16"/>
      <c r="H138" s="85"/>
      <c r="I138" s="85"/>
      <c r="J138" s="85"/>
      <c r="T138"/>
      <c r="U138"/>
    </row>
    <row r="139" spans="1:21" x14ac:dyDescent="0.35">
      <c r="A139" s="310" t="s">
        <v>267</v>
      </c>
      <c r="B139" s="218"/>
      <c r="C139" s="301">
        <v>8.9</v>
      </c>
      <c r="D139" s="153"/>
      <c r="E139" s="153"/>
      <c r="G139" s="16"/>
      <c r="H139" s="85"/>
      <c r="I139" s="85"/>
      <c r="J139" s="85"/>
      <c r="T139"/>
      <c r="U139"/>
    </row>
    <row r="140" spans="1:21" ht="15" thickBot="1" x14ac:dyDescent="0.4">
      <c r="A140" s="311" t="s">
        <v>258</v>
      </c>
      <c r="B140" s="221"/>
      <c r="C140" s="219">
        <v>7</v>
      </c>
      <c r="D140" s="153"/>
      <c r="E140" s="153"/>
      <c r="G140" s="16"/>
      <c r="H140" s="85"/>
      <c r="I140" s="85"/>
      <c r="J140" s="85"/>
      <c r="T140"/>
      <c r="U140"/>
    </row>
    <row r="141" spans="1:21" s="85" customFormat="1" x14ac:dyDescent="0.35">
      <c r="A141" s="86"/>
      <c r="B141" s="86"/>
      <c r="C141" s="82"/>
      <c r="D141" s="82"/>
      <c r="E141" s="83"/>
      <c r="F141" s="153"/>
      <c r="G141" s="153"/>
      <c r="H141" s="83"/>
      <c r="I141" s="84"/>
    </row>
    <row r="142" spans="1:21" s="85" customFormat="1" x14ac:dyDescent="0.35">
      <c r="A142" s="86"/>
      <c r="B142" s="86"/>
      <c r="C142" s="82"/>
      <c r="D142" s="82"/>
      <c r="E142" s="83"/>
      <c r="F142" s="153"/>
      <c r="G142" s="153"/>
      <c r="H142" s="83"/>
      <c r="I142" s="84"/>
    </row>
    <row r="143" spans="1:21" s="85" customFormat="1" x14ac:dyDescent="0.35">
      <c r="A143" s="86"/>
      <c r="B143" s="86"/>
      <c r="C143" s="82"/>
      <c r="D143" s="82"/>
      <c r="E143" s="83"/>
      <c r="F143" s="153"/>
      <c r="G143" s="153"/>
      <c r="H143" s="83"/>
      <c r="I143" s="84"/>
    </row>
    <row r="144" spans="1:21" s="85" customFormat="1" x14ac:dyDescent="0.35">
      <c r="A144" s="86"/>
      <c r="B144" s="86"/>
      <c r="C144" s="82"/>
      <c r="D144" s="82"/>
      <c r="E144" s="83"/>
      <c r="F144" s="153"/>
      <c r="G144" s="153"/>
      <c r="H144" s="83"/>
      <c r="I144" s="84"/>
    </row>
    <row r="145" spans="1:9" s="85" customFormat="1" x14ac:dyDescent="0.35">
      <c r="A145" s="86"/>
      <c r="B145" s="86"/>
      <c r="C145" s="82"/>
      <c r="D145" s="82"/>
      <c r="E145" s="83"/>
      <c r="F145" s="153"/>
      <c r="G145" s="153"/>
      <c r="H145" s="83"/>
      <c r="I145" s="84"/>
    </row>
    <row r="146" spans="1:9" s="85" customFormat="1" x14ac:dyDescent="0.35">
      <c r="A146" s="86"/>
      <c r="B146" s="86"/>
      <c r="C146" s="82"/>
      <c r="D146" s="82"/>
      <c r="E146" s="83"/>
      <c r="F146" s="153"/>
      <c r="G146" s="153"/>
      <c r="H146" s="83"/>
      <c r="I146" s="84"/>
    </row>
    <row r="147" spans="1:9" s="85" customFormat="1" x14ac:dyDescent="0.35">
      <c r="A147" s="86"/>
      <c r="B147" s="86"/>
      <c r="C147" s="82"/>
      <c r="D147" s="82"/>
      <c r="E147" s="83"/>
      <c r="F147" s="153"/>
      <c r="G147" s="153"/>
      <c r="H147" s="83"/>
      <c r="I147" s="84"/>
    </row>
    <row r="148" spans="1:9" s="85" customFormat="1" x14ac:dyDescent="0.35">
      <c r="A148" s="86"/>
      <c r="B148" s="86"/>
      <c r="C148" s="82"/>
      <c r="D148" s="82"/>
      <c r="E148" s="83"/>
      <c r="F148" s="153"/>
      <c r="G148" s="153"/>
      <c r="H148" s="83"/>
      <c r="I148" s="84"/>
    </row>
    <row r="149" spans="1:9" s="85" customFormat="1" x14ac:dyDescent="0.35">
      <c r="A149" s="86"/>
      <c r="B149" s="86"/>
      <c r="C149" s="82"/>
      <c r="D149" s="82"/>
      <c r="E149" s="83"/>
      <c r="F149" s="153"/>
      <c r="G149" s="153"/>
      <c r="H149" s="83"/>
      <c r="I149" s="84"/>
    </row>
    <row r="150" spans="1:9" s="85" customFormat="1" x14ac:dyDescent="0.35">
      <c r="A150" s="86"/>
      <c r="B150" s="86"/>
      <c r="C150" s="82"/>
      <c r="D150" s="82"/>
      <c r="E150" s="83"/>
      <c r="F150" s="153"/>
      <c r="G150" s="153"/>
      <c r="H150" s="83"/>
      <c r="I150" s="84"/>
    </row>
    <row r="151" spans="1:9" s="85" customFormat="1" x14ac:dyDescent="0.35">
      <c r="A151" s="86"/>
      <c r="B151" s="86"/>
      <c r="C151" s="82"/>
      <c r="D151" s="82"/>
      <c r="E151" s="83"/>
      <c r="F151" s="153"/>
      <c r="G151" s="153"/>
      <c r="H151" s="83"/>
      <c r="I151" s="84"/>
    </row>
    <row r="152" spans="1:9" s="85" customFormat="1" x14ac:dyDescent="0.35">
      <c r="A152" s="86"/>
      <c r="B152" s="86"/>
      <c r="C152" s="82"/>
      <c r="D152" s="82"/>
      <c r="E152" s="83"/>
      <c r="F152" s="153"/>
      <c r="G152" s="153"/>
      <c r="H152" s="83"/>
      <c r="I152" s="84"/>
    </row>
    <row r="153" spans="1:9" s="85" customFormat="1" x14ac:dyDescent="0.35">
      <c r="A153" s="86"/>
      <c r="B153" s="86"/>
      <c r="C153" s="82"/>
      <c r="D153" s="82"/>
      <c r="E153" s="83"/>
      <c r="F153" s="153"/>
      <c r="G153" s="153"/>
      <c r="H153" s="83"/>
      <c r="I153" s="84"/>
    </row>
    <row r="154" spans="1:9" s="85" customFormat="1" x14ac:dyDescent="0.35">
      <c r="A154" s="86"/>
      <c r="B154" s="86"/>
      <c r="C154" s="82"/>
      <c r="D154" s="82"/>
      <c r="E154" s="83"/>
      <c r="F154" s="153"/>
      <c r="G154" s="153"/>
      <c r="H154" s="83"/>
      <c r="I154" s="84"/>
    </row>
    <row r="155" spans="1:9" s="85" customFormat="1" x14ac:dyDescent="0.35">
      <c r="A155" s="86"/>
      <c r="B155" s="86"/>
      <c r="C155" s="82"/>
      <c r="D155" s="82"/>
      <c r="E155" s="83"/>
      <c r="F155" s="153"/>
      <c r="G155" s="153"/>
      <c r="H155" s="83"/>
      <c r="I155" s="84"/>
    </row>
    <row r="156" spans="1:9" s="85" customFormat="1" x14ac:dyDescent="0.35">
      <c r="A156" s="86"/>
      <c r="B156" s="86"/>
      <c r="C156" s="82"/>
      <c r="D156" s="82"/>
      <c r="E156" s="83"/>
      <c r="F156" s="153"/>
      <c r="G156" s="153"/>
      <c r="H156" s="83"/>
      <c r="I156" s="84"/>
    </row>
    <row r="157" spans="1:9" s="85" customFormat="1" x14ac:dyDescent="0.35">
      <c r="A157" s="86"/>
      <c r="B157" s="86"/>
      <c r="C157" s="82"/>
      <c r="D157" s="82"/>
      <c r="E157" s="83"/>
      <c r="F157" s="153"/>
      <c r="G157" s="153"/>
      <c r="H157" s="83"/>
      <c r="I157" s="84"/>
    </row>
    <row r="158" spans="1:9" s="85" customFormat="1" x14ac:dyDescent="0.35">
      <c r="A158" s="86"/>
      <c r="B158" s="86"/>
      <c r="C158" s="82"/>
      <c r="D158" s="82"/>
      <c r="E158" s="83"/>
      <c r="F158" s="153"/>
      <c r="G158" s="153"/>
      <c r="H158" s="83"/>
      <c r="I158" s="84"/>
    </row>
    <row r="159" spans="1:9" s="85" customFormat="1" x14ac:dyDescent="0.35">
      <c r="A159" s="86"/>
      <c r="B159" s="86"/>
      <c r="C159" s="82"/>
      <c r="D159" s="82"/>
      <c r="E159" s="83"/>
      <c r="F159" s="153"/>
      <c r="G159" s="153"/>
      <c r="H159" s="83"/>
      <c r="I159" s="84"/>
    </row>
    <row r="160" spans="1:9" s="85" customFormat="1" x14ac:dyDescent="0.35">
      <c r="A160" s="86"/>
      <c r="B160" s="86"/>
      <c r="C160" s="82"/>
      <c r="D160" s="82"/>
      <c r="E160" s="83"/>
      <c r="F160" s="153"/>
      <c r="G160" s="153"/>
      <c r="H160" s="83"/>
      <c r="I160" s="84"/>
    </row>
    <row r="161" spans="1:9" s="85" customFormat="1" x14ac:dyDescent="0.35">
      <c r="A161" s="86"/>
      <c r="B161" s="86"/>
      <c r="C161" s="82"/>
      <c r="D161" s="82"/>
      <c r="E161" s="83"/>
      <c r="F161" s="153"/>
      <c r="G161" s="153"/>
      <c r="H161" s="83"/>
      <c r="I161" s="84"/>
    </row>
    <row r="162" spans="1:9" s="85" customFormat="1" x14ac:dyDescent="0.35">
      <c r="A162" s="86"/>
      <c r="B162" s="86"/>
      <c r="C162" s="82"/>
      <c r="D162" s="82"/>
      <c r="E162" s="83"/>
      <c r="F162" s="153"/>
      <c r="G162" s="153"/>
      <c r="H162" s="83"/>
      <c r="I162" s="84"/>
    </row>
    <row r="163" spans="1:9" s="85" customFormat="1" x14ac:dyDescent="0.35">
      <c r="A163" s="86"/>
      <c r="B163" s="86"/>
      <c r="C163" s="82"/>
      <c r="D163" s="82"/>
      <c r="E163" s="83"/>
      <c r="F163" s="153"/>
      <c r="G163" s="153"/>
      <c r="H163" s="83"/>
      <c r="I163" s="84"/>
    </row>
    <row r="164" spans="1:9" s="85" customFormat="1" x14ac:dyDescent="0.35">
      <c r="A164" s="86"/>
      <c r="B164" s="86"/>
      <c r="C164" s="82"/>
      <c r="D164" s="82"/>
      <c r="E164" s="83"/>
      <c r="F164" s="153"/>
      <c r="G164" s="153"/>
      <c r="H164" s="83"/>
      <c r="I164" s="84"/>
    </row>
    <row r="165" spans="1:9" s="85" customFormat="1" x14ac:dyDescent="0.35">
      <c r="A165" s="86"/>
      <c r="B165" s="86"/>
      <c r="C165" s="82"/>
      <c r="D165" s="82"/>
      <c r="E165" s="83"/>
      <c r="F165" s="153"/>
      <c r="G165" s="153"/>
      <c r="H165" s="83"/>
      <c r="I165" s="84"/>
    </row>
    <row r="166" spans="1:9" s="85" customFormat="1" x14ac:dyDescent="0.35">
      <c r="A166" s="86"/>
      <c r="B166" s="86"/>
      <c r="C166" s="82"/>
      <c r="D166" s="82"/>
      <c r="E166" s="83"/>
      <c r="F166" s="153"/>
      <c r="G166" s="153"/>
      <c r="H166" s="83"/>
      <c r="I166" s="84"/>
    </row>
    <row r="167" spans="1:9" s="85" customFormat="1" x14ac:dyDescent="0.35">
      <c r="A167" s="86"/>
      <c r="B167" s="86"/>
      <c r="C167" s="82"/>
      <c r="D167" s="82"/>
      <c r="E167" s="83"/>
      <c r="F167" s="153"/>
      <c r="G167" s="153"/>
      <c r="H167" s="83"/>
      <c r="I167" s="84"/>
    </row>
    <row r="168" spans="1:9" s="85" customFormat="1" x14ac:dyDescent="0.35">
      <c r="A168" s="86"/>
      <c r="B168" s="86"/>
      <c r="C168" s="82"/>
      <c r="D168" s="82"/>
      <c r="E168" s="83"/>
      <c r="F168" s="153"/>
      <c r="G168" s="153"/>
      <c r="H168" s="83"/>
      <c r="I168" s="84"/>
    </row>
    <row r="169" spans="1:9" s="85" customFormat="1" x14ac:dyDescent="0.35">
      <c r="A169" s="86"/>
      <c r="B169" s="86"/>
      <c r="C169" s="82"/>
      <c r="D169" s="82"/>
      <c r="E169" s="83"/>
      <c r="F169" s="153"/>
      <c r="G169" s="153"/>
      <c r="H169" s="83"/>
      <c r="I169" s="84"/>
    </row>
    <row r="170" spans="1:9" s="85" customFormat="1" x14ac:dyDescent="0.35">
      <c r="A170" s="86"/>
      <c r="B170" s="86"/>
      <c r="C170" s="82"/>
      <c r="D170" s="82"/>
      <c r="E170" s="83"/>
      <c r="F170" s="153"/>
      <c r="G170" s="153"/>
      <c r="H170" s="83"/>
      <c r="I170" s="84"/>
    </row>
    <row r="171" spans="1:9" s="85" customFormat="1" x14ac:dyDescent="0.35">
      <c r="A171" s="86"/>
      <c r="B171" s="86"/>
      <c r="C171" s="82"/>
      <c r="D171" s="82"/>
      <c r="E171" s="83"/>
      <c r="F171" s="153"/>
      <c r="G171" s="153"/>
      <c r="H171" s="83"/>
      <c r="I171" s="84"/>
    </row>
    <row r="172" spans="1:9" s="85" customFormat="1" x14ac:dyDescent="0.35">
      <c r="A172" s="86"/>
      <c r="B172" s="86"/>
      <c r="C172" s="82"/>
      <c r="D172" s="82"/>
      <c r="E172" s="83"/>
      <c r="F172" s="153"/>
      <c r="G172" s="153"/>
      <c r="H172" s="83"/>
      <c r="I172" s="84"/>
    </row>
    <row r="173" spans="1:9" s="85" customFormat="1" x14ac:dyDescent="0.35">
      <c r="A173" s="86"/>
      <c r="B173" s="86"/>
      <c r="C173" s="82"/>
      <c r="D173" s="82"/>
      <c r="E173" s="83"/>
      <c r="F173" s="153"/>
      <c r="G173" s="153"/>
      <c r="H173" s="83"/>
      <c r="I173" s="84"/>
    </row>
    <row r="174" spans="1:9" s="85" customFormat="1" x14ac:dyDescent="0.35">
      <c r="A174" s="86"/>
      <c r="B174" s="86"/>
      <c r="C174" s="82"/>
      <c r="D174" s="82"/>
      <c r="E174" s="83"/>
      <c r="F174" s="153"/>
      <c r="G174" s="153"/>
      <c r="H174" s="83"/>
      <c r="I174" s="84"/>
    </row>
    <row r="175" spans="1:9" s="85" customFormat="1" x14ac:dyDescent="0.35">
      <c r="A175" s="86"/>
      <c r="B175" s="86"/>
      <c r="C175" s="82"/>
      <c r="D175" s="82"/>
      <c r="E175" s="83"/>
      <c r="F175" s="153"/>
      <c r="G175" s="153"/>
      <c r="H175" s="83"/>
      <c r="I175" s="84"/>
    </row>
    <row r="176" spans="1:9" s="85" customFormat="1" x14ac:dyDescent="0.35">
      <c r="A176" s="86"/>
      <c r="B176" s="86"/>
      <c r="C176" s="82"/>
      <c r="D176" s="82"/>
      <c r="E176" s="83"/>
      <c r="F176" s="153"/>
      <c r="G176" s="153"/>
      <c r="H176" s="83"/>
      <c r="I176" s="84"/>
    </row>
    <row r="177" spans="1:9" s="85" customFormat="1" x14ac:dyDescent="0.35">
      <c r="A177" s="86"/>
      <c r="B177" s="86"/>
      <c r="C177" s="82"/>
      <c r="D177" s="82"/>
      <c r="E177" s="83"/>
      <c r="F177" s="153"/>
      <c r="G177" s="153"/>
      <c r="H177" s="83"/>
      <c r="I177" s="84"/>
    </row>
    <row r="178" spans="1:9" s="85" customFormat="1" x14ac:dyDescent="0.35">
      <c r="A178" s="86"/>
      <c r="B178" s="86"/>
      <c r="C178" s="82"/>
      <c r="D178" s="82"/>
      <c r="E178" s="83"/>
      <c r="F178" s="153"/>
      <c r="G178" s="153"/>
      <c r="H178" s="83"/>
      <c r="I178" s="84"/>
    </row>
    <row r="179" spans="1:9" s="85" customFormat="1" x14ac:dyDescent="0.35">
      <c r="A179" s="86"/>
      <c r="B179" s="86"/>
      <c r="C179" s="82"/>
      <c r="D179" s="82"/>
      <c r="E179" s="83"/>
      <c r="F179" s="153"/>
      <c r="G179" s="153"/>
      <c r="H179" s="83"/>
      <c r="I179" s="84"/>
    </row>
    <row r="180" spans="1:9" s="85" customFormat="1" x14ac:dyDescent="0.35">
      <c r="A180" s="86"/>
      <c r="B180" s="86"/>
      <c r="C180" s="82"/>
      <c r="D180" s="82"/>
      <c r="E180" s="83"/>
      <c r="F180" s="153"/>
      <c r="G180" s="153"/>
      <c r="H180" s="83"/>
      <c r="I180" s="84"/>
    </row>
    <row r="181" spans="1:9" s="85" customFormat="1" x14ac:dyDescent="0.35">
      <c r="A181" s="86"/>
      <c r="B181" s="86"/>
      <c r="C181" s="82"/>
      <c r="D181" s="82"/>
      <c r="E181" s="83"/>
      <c r="F181" s="153"/>
      <c r="G181" s="153"/>
      <c r="H181" s="83"/>
      <c r="I181" s="84"/>
    </row>
    <row r="182" spans="1:9" s="85" customFormat="1" x14ac:dyDescent="0.35">
      <c r="A182" s="86"/>
      <c r="B182" s="86"/>
      <c r="C182" s="82"/>
      <c r="D182" s="82"/>
      <c r="E182" s="83"/>
      <c r="F182" s="153"/>
      <c r="G182" s="153"/>
      <c r="H182" s="83"/>
      <c r="I182" s="84"/>
    </row>
    <row r="183" spans="1:9" s="85" customFormat="1" x14ac:dyDescent="0.35">
      <c r="A183" s="86"/>
      <c r="B183" s="86"/>
      <c r="C183" s="82"/>
      <c r="D183" s="82"/>
      <c r="E183" s="83"/>
      <c r="F183" s="153"/>
      <c r="G183" s="153"/>
      <c r="H183" s="83"/>
      <c r="I183" s="84"/>
    </row>
    <row r="184" spans="1:9" s="85" customFormat="1" x14ac:dyDescent="0.35">
      <c r="A184" s="86"/>
      <c r="B184" s="86"/>
      <c r="C184" s="82"/>
      <c r="D184" s="82"/>
      <c r="E184" s="83"/>
      <c r="F184" s="153"/>
      <c r="G184" s="153"/>
      <c r="H184" s="83"/>
      <c r="I184" s="84"/>
    </row>
    <row r="185" spans="1:9" s="85" customFormat="1" x14ac:dyDescent="0.35">
      <c r="A185" s="86"/>
      <c r="B185" s="86"/>
      <c r="C185" s="82"/>
      <c r="D185" s="82"/>
      <c r="E185" s="83"/>
      <c r="F185" s="153"/>
      <c r="G185" s="153"/>
      <c r="H185" s="83"/>
      <c r="I185" s="84"/>
    </row>
    <row r="186" spans="1:9" s="85" customFormat="1" x14ac:dyDescent="0.35">
      <c r="A186" s="86"/>
      <c r="B186" s="86"/>
      <c r="C186" s="82"/>
      <c r="D186" s="82"/>
      <c r="E186" s="83"/>
      <c r="F186" s="153"/>
      <c r="G186" s="153"/>
      <c r="H186" s="83"/>
      <c r="I186" s="84"/>
    </row>
    <row r="187" spans="1:9" s="85" customFormat="1" x14ac:dyDescent="0.35">
      <c r="A187" s="86"/>
      <c r="B187" s="86"/>
      <c r="C187" s="82"/>
      <c r="D187" s="82"/>
      <c r="E187" s="83"/>
      <c r="F187" s="153"/>
      <c r="G187" s="153"/>
      <c r="H187" s="83"/>
      <c r="I187" s="84"/>
    </row>
    <row r="188" spans="1:9" s="85" customFormat="1" x14ac:dyDescent="0.35">
      <c r="A188" s="86"/>
      <c r="B188" s="86"/>
      <c r="C188" s="82"/>
      <c r="D188" s="82"/>
      <c r="E188" s="83"/>
      <c r="F188" s="153"/>
      <c r="G188" s="153"/>
      <c r="H188" s="83"/>
      <c r="I188" s="84"/>
    </row>
    <row r="189" spans="1:9" s="85" customFormat="1" x14ac:dyDescent="0.35">
      <c r="A189" s="86"/>
      <c r="B189" s="86"/>
      <c r="C189" s="82"/>
      <c r="D189" s="82"/>
      <c r="E189" s="83"/>
      <c r="F189" s="153"/>
      <c r="G189" s="153"/>
      <c r="H189" s="83"/>
      <c r="I189" s="84"/>
    </row>
    <row r="190" spans="1:9" s="85" customFormat="1" x14ac:dyDescent="0.35">
      <c r="A190" s="86"/>
      <c r="B190" s="86"/>
      <c r="C190" s="82"/>
      <c r="D190" s="82"/>
      <c r="E190" s="83"/>
      <c r="F190" s="153"/>
      <c r="G190" s="153"/>
      <c r="H190" s="83"/>
      <c r="I190" s="84"/>
    </row>
    <row r="191" spans="1:9" s="85" customFormat="1" x14ac:dyDescent="0.35">
      <c r="A191" s="86"/>
      <c r="B191" s="86"/>
      <c r="C191" s="82"/>
      <c r="D191" s="82"/>
      <c r="E191" s="83"/>
      <c r="F191" s="153"/>
      <c r="G191" s="153"/>
      <c r="H191" s="83"/>
      <c r="I191" s="84"/>
    </row>
    <row r="192" spans="1:9" s="85" customFormat="1" x14ac:dyDescent="0.35">
      <c r="A192" s="86"/>
      <c r="B192" s="86"/>
      <c r="C192" s="82"/>
      <c r="D192" s="82"/>
      <c r="E192" s="83"/>
      <c r="F192" s="153"/>
      <c r="G192" s="153"/>
      <c r="H192" s="83"/>
      <c r="I192" s="84"/>
    </row>
    <row r="193" spans="1:9" s="85" customFormat="1" x14ac:dyDescent="0.35">
      <c r="A193" s="86"/>
      <c r="B193" s="86"/>
      <c r="C193" s="82"/>
      <c r="D193" s="82"/>
      <c r="E193" s="83"/>
      <c r="F193" s="153"/>
      <c r="G193" s="153"/>
      <c r="H193" s="83"/>
      <c r="I193" s="84"/>
    </row>
    <row r="194" spans="1:9" s="85" customFormat="1" x14ac:dyDescent="0.35">
      <c r="A194" s="86"/>
      <c r="B194" s="86"/>
      <c r="C194" s="82"/>
      <c r="D194" s="82"/>
      <c r="E194" s="83"/>
      <c r="F194" s="153"/>
      <c r="G194" s="153"/>
      <c r="H194" s="83"/>
      <c r="I194" s="84"/>
    </row>
    <row r="195" spans="1:9" s="85" customFormat="1" x14ac:dyDescent="0.35">
      <c r="A195" s="86"/>
      <c r="B195" s="86"/>
      <c r="C195" s="82"/>
      <c r="D195" s="82"/>
      <c r="E195" s="83"/>
      <c r="F195" s="153"/>
      <c r="G195" s="153"/>
      <c r="H195" s="83"/>
      <c r="I195" s="84"/>
    </row>
    <row r="196" spans="1:9" s="85" customFormat="1" x14ac:dyDescent="0.35">
      <c r="A196" s="86"/>
      <c r="B196" s="86"/>
      <c r="C196" s="82"/>
      <c r="D196" s="82"/>
      <c r="E196" s="83"/>
      <c r="F196" s="153"/>
      <c r="G196" s="153"/>
      <c r="H196" s="83"/>
      <c r="I196" s="84"/>
    </row>
    <row r="197" spans="1:9" s="85" customFormat="1" x14ac:dyDescent="0.35">
      <c r="A197" s="86"/>
      <c r="B197" s="86"/>
      <c r="C197" s="82"/>
      <c r="D197" s="82"/>
      <c r="E197" s="83"/>
      <c r="F197" s="153"/>
      <c r="G197" s="153"/>
      <c r="H197" s="83"/>
      <c r="I197" s="84"/>
    </row>
    <row r="198" spans="1:9" s="85" customFormat="1" x14ac:dyDescent="0.35">
      <c r="A198" s="86"/>
      <c r="B198" s="86"/>
      <c r="C198" s="82"/>
      <c r="D198" s="82"/>
      <c r="E198" s="83"/>
      <c r="F198" s="153"/>
      <c r="G198" s="153"/>
      <c r="H198" s="83"/>
      <c r="I198" s="84"/>
    </row>
    <row r="199" spans="1:9" s="85" customFormat="1" x14ac:dyDescent="0.35">
      <c r="A199" s="86"/>
      <c r="B199" s="86"/>
      <c r="C199" s="82"/>
      <c r="D199" s="82"/>
      <c r="E199" s="83"/>
      <c r="F199" s="153"/>
      <c r="G199" s="153"/>
      <c r="H199" s="83"/>
      <c r="I199" s="84"/>
    </row>
    <row r="200" spans="1:9" s="85" customFormat="1" x14ac:dyDescent="0.35">
      <c r="A200" s="86"/>
      <c r="B200" s="86"/>
      <c r="C200" s="82"/>
      <c r="D200" s="82"/>
      <c r="E200" s="83"/>
      <c r="F200" s="153"/>
      <c r="G200" s="153"/>
      <c r="H200" s="83"/>
      <c r="I200" s="84"/>
    </row>
    <row r="201" spans="1:9" s="85" customFormat="1" x14ac:dyDescent="0.35">
      <c r="A201" s="86"/>
      <c r="B201" s="86"/>
      <c r="C201" s="82"/>
      <c r="D201" s="82"/>
      <c r="E201" s="83"/>
      <c r="F201" s="153"/>
      <c r="G201" s="153"/>
      <c r="H201" s="83"/>
      <c r="I201" s="84"/>
    </row>
    <row r="202" spans="1:9" s="85" customFormat="1" x14ac:dyDescent="0.35">
      <c r="A202" s="86"/>
      <c r="B202" s="86"/>
      <c r="C202" s="82"/>
      <c r="D202" s="82"/>
      <c r="E202" s="83"/>
      <c r="F202" s="153"/>
      <c r="G202" s="153"/>
      <c r="H202" s="83"/>
      <c r="I202" s="84"/>
    </row>
    <row r="203" spans="1:9" s="85" customFormat="1" x14ac:dyDescent="0.35">
      <c r="A203" s="86"/>
      <c r="B203" s="86"/>
      <c r="C203" s="82"/>
      <c r="D203" s="82"/>
      <c r="E203" s="83"/>
      <c r="F203" s="153"/>
      <c r="G203" s="153"/>
      <c r="H203" s="83"/>
      <c r="I203" s="84"/>
    </row>
    <row r="204" spans="1:9" s="85" customFormat="1" x14ac:dyDescent="0.35">
      <c r="A204" s="86"/>
      <c r="B204" s="86"/>
      <c r="C204" s="82"/>
      <c r="D204" s="82"/>
      <c r="E204" s="83"/>
      <c r="F204" s="153"/>
      <c r="G204" s="153"/>
      <c r="H204" s="83"/>
      <c r="I204" s="84"/>
    </row>
    <row r="205" spans="1:9" s="85" customFormat="1" x14ac:dyDescent="0.35">
      <c r="A205" s="86"/>
      <c r="B205" s="86"/>
      <c r="C205" s="82"/>
      <c r="D205" s="82"/>
      <c r="E205" s="83"/>
      <c r="F205" s="153"/>
      <c r="G205" s="153"/>
      <c r="H205" s="83"/>
      <c r="I205" s="84"/>
    </row>
    <row r="206" spans="1:9" s="85" customFormat="1" x14ac:dyDescent="0.35">
      <c r="A206" s="86"/>
      <c r="B206" s="86"/>
      <c r="C206" s="82"/>
      <c r="D206" s="82"/>
      <c r="E206" s="83"/>
      <c r="F206" s="153"/>
      <c r="G206" s="153"/>
      <c r="H206" s="83"/>
      <c r="I206" s="84"/>
    </row>
    <row r="207" spans="1:9" s="85" customFormat="1" x14ac:dyDescent="0.35">
      <c r="A207" s="86"/>
      <c r="B207" s="86"/>
      <c r="C207" s="82"/>
      <c r="D207" s="82"/>
      <c r="E207" s="83"/>
      <c r="F207" s="153"/>
      <c r="G207" s="153"/>
      <c r="H207" s="83"/>
      <c r="I207" s="84"/>
    </row>
    <row r="208" spans="1:9" s="85" customFormat="1" x14ac:dyDescent="0.35">
      <c r="A208" s="86"/>
      <c r="B208" s="86"/>
      <c r="C208" s="82"/>
      <c r="D208" s="82"/>
      <c r="E208" s="83"/>
      <c r="F208" s="153"/>
      <c r="G208" s="153"/>
      <c r="H208" s="83"/>
      <c r="I208" s="84"/>
    </row>
    <row r="209" spans="1:9" s="85" customFormat="1" x14ac:dyDescent="0.35">
      <c r="A209" s="86"/>
      <c r="B209" s="86"/>
      <c r="C209" s="82"/>
      <c r="D209" s="82"/>
      <c r="E209" s="83"/>
      <c r="F209" s="153"/>
      <c r="G209" s="153"/>
      <c r="H209" s="83"/>
      <c r="I209" s="84"/>
    </row>
    <row r="210" spans="1:9" s="85" customFormat="1" x14ac:dyDescent="0.35">
      <c r="A210" s="86"/>
      <c r="B210" s="86"/>
      <c r="C210" s="82"/>
      <c r="D210" s="82"/>
      <c r="E210" s="83"/>
      <c r="F210" s="153"/>
      <c r="G210" s="153"/>
      <c r="H210" s="83"/>
      <c r="I210" s="84"/>
    </row>
    <row r="211" spans="1:9" s="85" customFormat="1" x14ac:dyDescent="0.35">
      <c r="A211" s="86"/>
      <c r="B211" s="86"/>
      <c r="C211" s="82"/>
      <c r="D211" s="82"/>
      <c r="E211" s="83"/>
      <c r="F211" s="153"/>
      <c r="G211" s="153"/>
      <c r="H211" s="83"/>
      <c r="I211" s="84"/>
    </row>
    <row r="212" spans="1:9" s="85" customFormat="1" x14ac:dyDescent="0.35">
      <c r="A212" s="86"/>
      <c r="B212" s="86"/>
      <c r="C212" s="82"/>
      <c r="D212" s="82"/>
      <c r="E212" s="83"/>
      <c r="F212" s="153"/>
      <c r="G212" s="153"/>
      <c r="H212" s="83"/>
      <c r="I212" s="84"/>
    </row>
    <row r="213" spans="1:9" s="85" customFormat="1" x14ac:dyDescent="0.35">
      <c r="A213" s="86"/>
      <c r="B213" s="86"/>
      <c r="C213" s="82"/>
      <c r="D213" s="82"/>
      <c r="E213" s="83"/>
      <c r="F213" s="153"/>
      <c r="G213" s="153"/>
      <c r="H213" s="83"/>
      <c r="I213" s="84"/>
    </row>
    <row r="214" spans="1:9" s="85" customFormat="1" x14ac:dyDescent="0.35">
      <c r="A214" s="86"/>
      <c r="B214" s="86"/>
      <c r="C214" s="82"/>
      <c r="D214" s="82"/>
      <c r="E214" s="83"/>
      <c r="F214" s="153"/>
      <c r="G214" s="153"/>
      <c r="H214" s="83"/>
      <c r="I214" s="84"/>
    </row>
    <row r="215" spans="1:9" s="85" customFormat="1" x14ac:dyDescent="0.35">
      <c r="A215" s="86"/>
      <c r="B215" s="86"/>
      <c r="C215" s="82"/>
      <c r="D215" s="82"/>
      <c r="E215" s="83"/>
      <c r="F215" s="153"/>
      <c r="G215" s="153"/>
      <c r="H215" s="83"/>
      <c r="I215" s="84"/>
    </row>
    <row r="216" spans="1:9" s="85" customFormat="1" x14ac:dyDescent="0.35">
      <c r="A216" s="86"/>
      <c r="B216" s="86"/>
      <c r="C216" s="82"/>
      <c r="D216" s="82"/>
      <c r="E216" s="83"/>
      <c r="F216" s="153"/>
      <c r="G216" s="153"/>
      <c r="H216" s="83"/>
      <c r="I216" s="84"/>
    </row>
    <row r="217" spans="1:9" s="85" customFormat="1" x14ac:dyDescent="0.35">
      <c r="A217" s="86"/>
      <c r="B217" s="86"/>
      <c r="C217" s="82"/>
      <c r="D217" s="82"/>
      <c r="E217" s="83"/>
      <c r="F217" s="153"/>
      <c r="G217" s="153"/>
      <c r="H217" s="83"/>
      <c r="I217" s="84"/>
    </row>
  </sheetData>
  <sheetProtection algorithmName="SHA-512" hashValue="vLh32X7zylcYdlVe6ffo3lk2eLJkHwKvUuZSfJVtd5zV7q1ptmHsDO/GEhpFI/W9GIOFuPbIvI+ssTcGzGjq5g==" saltValue="NR2ylODYfgqCVjaDUSCR2g==" spinCount="100000" sheet="1" insertColumns="0" insertRows="0"/>
  <mergeCells count="78">
    <mergeCell ref="F66:G67"/>
    <mergeCell ref="A121:I121"/>
    <mergeCell ref="F89:G89"/>
    <mergeCell ref="F101:G101"/>
    <mergeCell ref="F95:G95"/>
    <mergeCell ref="F96:G96"/>
    <mergeCell ref="F97:G97"/>
    <mergeCell ref="F99:G99"/>
    <mergeCell ref="F100:G100"/>
    <mergeCell ref="F90:G90"/>
    <mergeCell ref="F91:G91"/>
    <mergeCell ref="F92:G92"/>
    <mergeCell ref="F93:G93"/>
    <mergeCell ref="F94:G94"/>
    <mergeCell ref="F81:G81"/>
    <mergeCell ref="F68:G68"/>
    <mergeCell ref="F87:G87"/>
    <mergeCell ref="F88:G88"/>
    <mergeCell ref="F76:G76"/>
    <mergeCell ref="F77:G77"/>
    <mergeCell ref="F82:G82"/>
    <mergeCell ref="F83:G83"/>
    <mergeCell ref="F78:G78"/>
    <mergeCell ref="F84:G84"/>
    <mergeCell ref="F72:G72"/>
    <mergeCell ref="F74:G74"/>
    <mergeCell ref="F69:G69"/>
    <mergeCell ref="F70:G70"/>
    <mergeCell ref="F71:G71"/>
    <mergeCell ref="F47:G47"/>
    <mergeCell ref="F48:G48"/>
    <mergeCell ref="F49:G49"/>
    <mergeCell ref="F60:G60"/>
    <mergeCell ref="F62:G62"/>
    <mergeCell ref="F56:G56"/>
    <mergeCell ref="F57:G57"/>
    <mergeCell ref="F58:G58"/>
    <mergeCell ref="F59:G59"/>
    <mergeCell ref="F51:G51"/>
    <mergeCell ref="F50:G50"/>
    <mergeCell ref="F52:G52"/>
    <mergeCell ref="F53:G53"/>
    <mergeCell ref="F54:G54"/>
    <mergeCell ref="F55:G55"/>
    <mergeCell ref="F43:G43"/>
    <mergeCell ref="F39:G39"/>
    <mergeCell ref="F44:G44"/>
    <mergeCell ref="F46:G46"/>
    <mergeCell ref="F45:G45"/>
    <mergeCell ref="F37:G37"/>
    <mergeCell ref="F38:G38"/>
    <mergeCell ref="F40:G40"/>
    <mergeCell ref="F41:G41"/>
    <mergeCell ref="F42:G42"/>
    <mergeCell ref="I26:I27"/>
    <mergeCell ref="F26:G27"/>
    <mergeCell ref="I66:I67"/>
    <mergeCell ref="A66:A67"/>
    <mergeCell ref="B66:B67"/>
    <mergeCell ref="C66:C67"/>
    <mergeCell ref="H66:H67"/>
    <mergeCell ref="F28:G28"/>
    <mergeCell ref="F29:G29"/>
    <mergeCell ref="F30:G30"/>
    <mergeCell ref="F31:G31"/>
    <mergeCell ref="F32:G32"/>
    <mergeCell ref="F33:G33"/>
    <mergeCell ref="F34:G34"/>
    <mergeCell ref="F35:G35"/>
    <mergeCell ref="F36:G36"/>
    <mergeCell ref="A7:B8"/>
    <mergeCell ref="A26:A27"/>
    <mergeCell ref="B26:B27"/>
    <mergeCell ref="C26:C27"/>
    <mergeCell ref="H26:H27"/>
    <mergeCell ref="C7:C8"/>
    <mergeCell ref="H7:H8"/>
    <mergeCell ref="E15:F15"/>
  </mergeCells>
  <conditionalFormatting sqref="C123">
    <cfRule type="cellIs" dxfId="12" priority="50" operator="greaterThan">
      <formula>0.78</formula>
    </cfRule>
  </conditionalFormatting>
  <conditionalFormatting sqref="C124">
    <cfRule type="cellIs" dxfId="11" priority="49" operator="greaterThan">
      <formula>0.5</formula>
    </cfRule>
  </conditionalFormatting>
  <conditionalFormatting sqref="C125">
    <cfRule type="cellIs" dxfId="10" priority="48" operator="greaterThan">
      <formula>0.18</formula>
    </cfRule>
  </conditionalFormatting>
  <conditionalFormatting sqref="C126">
    <cfRule type="cellIs" dxfId="9" priority="20" operator="greaterThan">
      <formula>0.13</formula>
    </cfRule>
  </conditionalFormatting>
  <conditionalFormatting sqref="G15">
    <cfRule type="cellIs" dxfId="8" priority="7" operator="greaterThan">
      <formula>0.78</formula>
    </cfRule>
  </conditionalFormatting>
  <conditionalFormatting sqref="H123">
    <cfRule type="cellIs" dxfId="7" priority="4" operator="greaterThan">
      <formula>0.78</formula>
    </cfRule>
  </conditionalFormatting>
  <conditionalFormatting sqref="H124">
    <cfRule type="cellIs" dxfId="6" priority="3" operator="greaterThan">
      <formula>0.5</formula>
    </cfRule>
  </conditionalFormatting>
  <conditionalFormatting sqref="H125">
    <cfRule type="cellIs" dxfId="5" priority="2" operator="greaterThan">
      <formula>0.18</formula>
    </cfRule>
  </conditionalFormatting>
  <conditionalFormatting sqref="H126">
    <cfRule type="cellIs" dxfId="4" priority="1" operator="greaterThan">
      <formula>0.13</formula>
    </cfRule>
  </conditionalFormatting>
  <conditionalFormatting sqref="E62">
    <cfRule type="cellIs" dxfId="3" priority="52" operator="greaterThan">
      <formula>$E$27</formula>
    </cfRule>
  </conditionalFormatting>
  <conditionalFormatting sqref="E28:E36 E46:E50 E39:E44 E57:E61 E52:E54">
    <cfRule type="cellIs" dxfId="2" priority="53" operator="between">
      <formula>$E$27</formula>
      <formula>$E$27+5%</formula>
    </cfRule>
  </conditionalFormatting>
  <conditionalFormatting sqref="E28:E36 E46:E50 E39:E44 E57:E61 E52:E54">
    <cfRule type="cellIs" dxfId="1" priority="57" operator="greaterThan">
      <formula>$E$27+10%</formula>
    </cfRule>
  </conditionalFormatting>
  <conditionalFormatting sqref="E28:E36 E46:E50 E39:E44 E57:E61 E52:E54">
    <cfRule type="cellIs" dxfId="0" priority="61" operator="between">
      <formula>$E$27+5%</formula>
      <formula>$E$27+10%</formula>
    </cfRule>
  </conditionalFormatting>
  <dataValidations count="1">
    <dataValidation type="list" showErrorMessage="1" sqref="A2" xr:uid="{00000000-0002-0000-0100-000000000000}">
      <formula1>$A$107:$A$118</formula1>
    </dataValidation>
  </dataValidations>
  <pageMargins left="0.23622047244094491" right="0.23622047244094491" top="0.19685039370078741" bottom="3.937007874015748E-2" header="0.31496062992125984" footer="0.31496062992125984"/>
  <pageSetup paperSize="9" scale="79" fitToHeight="0" orientation="landscape" r:id="rId1"/>
  <rowBreaks count="3" manualBreakCount="3">
    <brk id="24" max="9" man="1"/>
    <brk id="64" max="9" man="1"/>
    <brk id="103" max="9" man="1"/>
  </row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926CC-119D-49B4-8997-CBE4C2D24247}">
  <dimension ref="A1:O17"/>
  <sheetViews>
    <sheetView workbookViewId="0">
      <selection activeCell="C1" sqref="C1"/>
    </sheetView>
  </sheetViews>
  <sheetFormatPr defaultRowHeight="14.5" x14ac:dyDescent="0.35"/>
  <cols>
    <col min="1" max="1" width="11.26953125" customWidth="1"/>
  </cols>
  <sheetData>
    <row r="1" spans="1:15" x14ac:dyDescent="0.35">
      <c r="A1" s="123" t="s">
        <v>308</v>
      </c>
    </row>
    <row r="2" spans="1:15" x14ac:dyDescent="0.35">
      <c r="A2" s="123" t="s">
        <v>287</v>
      </c>
    </row>
    <row r="3" spans="1:15" ht="15" thickBot="1" x14ac:dyDescent="0.4"/>
    <row r="4" spans="1:15" x14ac:dyDescent="0.35">
      <c r="A4" s="371" t="s">
        <v>334</v>
      </c>
      <c r="B4" s="372"/>
      <c r="C4" s="372"/>
      <c r="D4" s="372"/>
      <c r="E4" s="372"/>
      <c r="F4" s="372"/>
      <c r="G4" s="372"/>
      <c r="H4" s="372"/>
      <c r="I4" s="372"/>
      <c r="J4" s="372"/>
      <c r="K4" s="372"/>
      <c r="L4" s="372"/>
      <c r="M4" s="478" t="s">
        <v>309</v>
      </c>
      <c r="N4" s="373"/>
    </row>
    <row r="5" spans="1:15" ht="15" thickBot="1" x14ac:dyDescent="0.4">
      <c r="A5" s="374"/>
      <c r="D5" s="123"/>
      <c r="E5" s="123"/>
      <c r="F5" s="123"/>
      <c r="G5" s="480" t="s">
        <v>288</v>
      </c>
      <c r="H5" s="481"/>
      <c r="I5" s="482" t="s">
        <v>289</v>
      </c>
      <c r="J5" s="483"/>
      <c r="K5" s="483"/>
      <c r="L5" s="484"/>
      <c r="M5" s="479"/>
      <c r="N5" s="375"/>
    </row>
    <row r="6" spans="1:15" ht="36.5" thickBot="1" x14ac:dyDescent="0.4">
      <c r="A6" s="376" t="s">
        <v>290</v>
      </c>
      <c r="B6" s="377" t="s">
        <v>291</v>
      </c>
      <c r="C6" s="377" t="s">
        <v>292</v>
      </c>
      <c r="D6" s="378" t="s">
        <v>293</v>
      </c>
      <c r="E6" s="379"/>
      <c r="F6" s="379" t="s">
        <v>294</v>
      </c>
      <c r="G6" s="379" t="s">
        <v>295</v>
      </c>
      <c r="H6" s="379" t="s">
        <v>296</v>
      </c>
      <c r="I6" s="379" t="s">
        <v>297</v>
      </c>
      <c r="J6" s="379" t="s">
        <v>298</v>
      </c>
      <c r="K6" s="379" t="s">
        <v>307</v>
      </c>
      <c r="L6" s="379" t="s">
        <v>310</v>
      </c>
      <c r="M6" s="380" t="s">
        <v>299</v>
      </c>
      <c r="N6" s="375"/>
    </row>
    <row r="7" spans="1:15" s="9" customFormat="1" ht="22.15" customHeight="1" x14ac:dyDescent="0.35">
      <c r="A7" s="381" t="s">
        <v>300</v>
      </c>
      <c r="B7" s="382" t="s">
        <v>301</v>
      </c>
      <c r="C7" s="116" t="s">
        <v>295</v>
      </c>
      <c r="D7" s="383"/>
      <c r="E7" s="116"/>
      <c r="F7" s="405"/>
      <c r="G7" s="406"/>
      <c r="H7" s="406"/>
      <c r="I7" s="406"/>
      <c r="J7" s="406"/>
      <c r="K7" s="406"/>
      <c r="L7" s="406"/>
      <c r="M7" s="384">
        <f>SUM(F7:L7)</f>
        <v>0</v>
      </c>
      <c r="N7" s="14"/>
    </row>
    <row r="8" spans="1:15" s="9" customFormat="1" ht="22.15" customHeight="1" x14ac:dyDescent="0.35">
      <c r="A8" s="385" t="s">
        <v>303</v>
      </c>
      <c r="B8" s="386" t="s">
        <v>304</v>
      </c>
      <c r="C8" s="9" t="s">
        <v>296</v>
      </c>
      <c r="D8" s="387"/>
      <c r="F8" s="407"/>
      <c r="G8" s="407"/>
      <c r="H8" s="408"/>
      <c r="I8" s="408"/>
      <c r="J8" s="408"/>
      <c r="K8" s="408"/>
      <c r="L8" s="408"/>
      <c r="M8" s="388">
        <f>SUM(F8:L8)</f>
        <v>0</v>
      </c>
      <c r="N8" s="14"/>
    </row>
    <row r="9" spans="1:15" s="9" customFormat="1" ht="22.15" customHeight="1" x14ac:dyDescent="0.35">
      <c r="A9" s="389" t="s">
        <v>305</v>
      </c>
      <c r="B9" s="390" t="s">
        <v>306</v>
      </c>
      <c r="C9" s="391" t="s">
        <v>297</v>
      </c>
      <c r="D9" s="392"/>
      <c r="E9" s="391"/>
      <c r="F9" s="410"/>
      <c r="G9" s="409"/>
      <c r="H9" s="409"/>
      <c r="I9" s="409"/>
      <c r="J9" s="409"/>
      <c r="K9" s="409"/>
      <c r="L9" s="409"/>
      <c r="M9" s="393">
        <f>SUM(F9:L9)</f>
        <v>0</v>
      </c>
      <c r="N9" s="14"/>
    </row>
    <row r="10" spans="1:15" ht="15" thickBot="1" x14ac:dyDescent="0.4">
      <c r="A10" s="394"/>
      <c r="B10" s="395"/>
      <c r="C10" s="395"/>
      <c r="D10" s="395"/>
      <c r="E10" s="395"/>
      <c r="F10" s="395"/>
      <c r="G10" s="395"/>
      <c r="H10" s="395"/>
      <c r="I10" s="395"/>
      <c r="J10" s="395"/>
      <c r="K10" s="395"/>
      <c r="L10" s="395"/>
      <c r="M10" s="395"/>
      <c r="N10" s="396"/>
    </row>
    <row r="12" spans="1:15" ht="15" thickBot="1" x14ac:dyDescent="0.4">
      <c r="A12" s="397" t="s">
        <v>302</v>
      </c>
    </row>
    <row r="13" spans="1:15" s="9" customFormat="1" ht="22.5" customHeight="1" x14ac:dyDescent="0.35">
      <c r="A13" s="398" t="s">
        <v>303</v>
      </c>
      <c r="B13" s="382" t="s">
        <v>304</v>
      </c>
      <c r="C13" s="116" t="s">
        <v>296</v>
      </c>
      <c r="D13" s="116"/>
      <c r="E13" s="116"/>
      <c r="F13" s="411"/>
      <c r="G13" s="412"/>
      <c r="H13" s="411"/>
      <c r="I13" s="412"/>
      <c r="J13" s="416"/>
      <c r="K13" s="416"/>
      <c r="L13" s="416"/>
      <c r="M13" s="399">
        <f>SUM(F13:L13)</f>
        <v>0</v>
      </c>
      <c r="N13" s="400"/>
      <c r="O13" s="9" t="s">
        <v>338</v>
      </c>
    </row>
    <row r="14" spans="1:15" s="9" customFormat="1" ht="22.5" customHeight="1" x14ac:dyDescent="0.35">
      <c r="A14" s="401" t="s">
        <v>305</v>
      </c>
      <c r="B14" s="9" t="s">
        <v>306</v>
      </c>
      <c r="C14" s="9" t="s">
        <v>297</v>
      </c>
      <c r="F14" s="413"/>
      <c r="G14" s="414"/>
      <c r="H14" s="413"/>
      <c r="I14" s="414"/>
      <c r="J14" s="415"/>
      <c r="K14" s="415"/>
      <c r="L14" s="415"/>
      <c r="M14" s="402">
        <f>SUM(F14:L14)</f>
        <v>0</v>
      </c>
      <c r="N14" s="14"/>
    </row>
    <row r="15" spans="1:15" s="9" customFormat="1" ht="22.5" customHeight="1" x14ac:dyDescent="0.35">
      <c r="A15" s="401" t="s">
        <v>311</v>
      </c>
      <c r="B15" s="9" t="s">
        <v>336</v>
      </c>
      <c r="C15" s="9" t="s">
        <v>298</v>
      </c>
      <c r="F15" s="413"/>
      <c r="G15" s="414"/>
      <c r="H15" s="413"/>
      <c r="I15" s="414"/>
      <c r="J15" s="415"/>
      <c r="K15" s="415"/>
      <c r="L15" s="415"/>
      <c r="M15" s="402">
        <f>SUM(F15:L15)</f>
        <v>0</v>
      </c>
      <c r="N15" s="14"/>
    </row>
    <row r="16" spans="1:15" s="9" customFormat="1" ht="22.5" customHeight="1" x14ac:dyDescent="0.35">
      <c r="A16" s="403" t="s">
        <v>335</v>
      </c>
      <c r="B16" s="391" t="s">
        <v>337</v>
      </c>
      <c r="C16" s="391" t="s">
        <v>307</v>
      </c>
      <c r="D16" s="391"/>
      <c r="E16" s="390"/>
      <c r="F16" s="413"/>
      <c r="G16" s="414"/>
      <c r="H16" s="413"/>
      <c r="I16" s="414"/>
      <c r="J16" s="415"/>
      <c r="K16" s="415"/>
      <c r="L16" s="415"/>
      <c r="M16" s="402">
        <f>SUM(F16:L16)</f>
        <v>0</v>
      </c>
      <c r="N16" s="14"/>
    </row>
    <row r="17" spans="1:14" ht="15" thickBot="1" x14ac:dyDescent="0.4">
      <c r="A17" s="394"/>
      <c r="B17" s="395"/>
      <c r="C17" s="395"/>
      <c r="D17" s="395"/>
      <c r="E17" s="395"/>
      <c r="F17" s="395"/>
      <c r="G17" s="404"/>
      <c r="H17" s="395"/>
      <c r="I17" s="404"/>
      <c r="J17" s="395"/>
      <c r="K17" s="395"/>
      <c r="L17" s="395"/>
      <c r="M17" s="395"/>
      <c r="N17" s="396"/>
    </row>
  </sheetData>
  <mergeCells count="3">
    <mergeCell ref="M4:M5"/>
    <mergeCell ref="G5:H5"/>
    <mergeCell ref="I5:L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61"/>
  <sheetViews>
    <sheetView workbookViewId="0">
      <pane ySplit="3" topLeftCell="A4" activePane="bottomLeft" state="frozen"/>
      <selection pane="bottomLeft" activeCell="B1" sqref="B1"/>
    </sheetView>
  </sheetViews>
  <sheetFormatPr defaultRowHeight="14.5" x14ac:dyDescent="0.35"/>
  <cols>
    <col min="2" max="2" width="41.7265625" bestFit="1" customWidth="1"/>
    <col min="3" max="3" width="12.26953125" customWidth="1"/>
    <col min="4" max="4" width="3.54296875" customWidth="1"/>
    <col min="5" max="5" width="11.54296875" customWidth="1"/>
    <col min="6" max="6" width="46.54296875" style="166" customWidth="1"/>
    <col min="7" max="7" width="11" customWidth="1"/>
    <col min="8" max="8" width="78" customWidth="1"/>
  </cols>
  <sheetData>
    <row r="1" spans="1:8" x14ac:dyDescent="0.35">
      <c r="A1" s="123" t="str">
        <f>Monitoring!B3</f>
        <v>Holy Trinity Primary S'dale</v>
      </c>
      <c r="B1" s="2"/>
      <c r="C1" s="485" t="str">
        <f>Monitoring!C26</f>
        <v>24/25   BUDGET PLAN (£)</v>
      </c>
      <c r="E1" s="169" t="str">
        <f>Monitoring!D26</f>
        <v>NOVEMBER</v>
      </c>
      <c r="F1" s="144" t="s">
        <v>106</v>
      </c>
      <c r="G1" s="485" t="str">
        <f>Monitoring!H26</f>
        <v>24/25 PROJECTED OUTTURN (£)</v>
      </c>
      <c r="H1" s="169"/>
    </row>
    <row r="2" spans="1:8" ht="39" x14ac:dyDescent="0.35">
      <c r="A2" s="164" t="s">
        <v>207</v>
      </c>
      <c r="B2" s="2"/>
      <c r="C2" s="485"/>
      <c r="E2" s="178" t="str">
        <f>Monitoring!D27</f>
        <v>YTD (from CFR report) (£)</v>
      </c>
      <c r="F2" s="144"/>
      <c r="G2" s="485"/>
      <c r="H2" s="169"/>
    </row>
    <row r="3" spans="1:8" x14ac:dyDescent="0.35">
      <c r="A3" s="2"/>
      <c r="B3" s="2"/>
      <c r="C3" s="169" t="s">
        <v>172</v>
      </c>
      <c r="E3" s="169" t="s">
        <v>172</v>
      </c>
      <c r="F3" s="177"/>
      <c r="G3" s="169" t="s">
        <v>172</v>
      </c>
    </row>
    <row r="4" spans="1:8" x14ac:dyDescent="0.35">
      <c r="A4" s="170" t="s">
        <v>71</v>
      </c>
      <c r="B4" s="2"/>
      <c r="C4" s="169"/>
    </row>
    <row r="5" spans="1:8" s="175" customFormat="1" x14ac:dyDescent="0.35">
      <c r="A5" s="179" t="s">
        <v>2</v>
      </c>
      <c r="B5" s="179" t="s">
        <v>3</v>
      </c>
      <c r="C5" s="167"/>
      <c r="E5" s="176"/>
      <c r="F5" s="172"/>
      <c r="G5" s="167"/>
    </row>
    <row r="6" spans="1:8" ht="24.75" customHeight="1" x14ac:dyDescent="0.35">
      <c r="A6" s="9" t="s">
        <v>6</v>
      </c>
      <c r="B6" s="9" t="s">
        <v>7</v>
      </c>
      <c r="C6" s="82"/>
      <c r="F6" s="172"/>
      <c r="G6" s="167"/>
    </row>
    <row r="7" spans="1:8" ht="28.5" customHeight="1" x14ac:dyDescent="0.35">
      <c r="A7" s="9" t="s">
        <v>10</v>
      </c>
      <c r="B7" s="9" t="s">
        <v>11</v>
      </c>
      <c r="C7" s="82"/>
      <c r="F7" s="172"/>
      <c r="G7" s="167"/>
    </row>
    <row r="8" spans="1:8" ht="27" customHeight="1" x14ac:dyDescent="0.35">
      <c r="A8" s="9" t="s">
        <v>12</v>
      </c>
      <c r="B8" s="9" t="s">
        <v>13</v>
      </c>
      <c r="C8" s="82"/>
      <c r="F8" s="172"/>
      <c r="G8" s="167"/>
    </row>
    <row r="9" spans="1:8" x14ac:dyDescent="0.35">
      <c r="A9" s="9" t="s">
        <v>31</v>
      </c>
      <c r="B9" s="9" t="s">
        <v>32</v>
      </c>
      <c r="C9" s="82"/>
      <c r="F9" s="172"/>
      <c r="G9" s="167"/>
    </row>
    <row r="10" spans="1:8" x14ac:dyDescent="0.35">
      <c r="A10" s="9" t="s">
        <v>38</v>
      </c>
      <c r="B10" s="9" t="s">
        <v>39</v>
      </c>
      <c r="C10" s="82"/>
      <c r="F10" s="172"/>
      <c r="G10" s="167"/>
    </row>
    <row r="11" spans="1:8" x14ac:dyDescent="0.35">
      <c r="A11" s="9" t="s">
        <v>44</v>
      </c>
      <c r="B11" s="9" t="s">
        <v>45</v>
      </c>
      <c r="C11" s="82"/>
      <c r="E11" s="174"/>
      <c r="F11" s="172"/>
      <c r="G11" s="167"/>
    </row>
    <row r="12" spans="1:8" x14ac:dyDescent="0.35">
      <c r="A12" s="9"/>
      <c r="B12" s="9"/>
      <c r="C12" s="173">
        <f>SUM(C5:C11)</f>
        <v>0</v>
      </c>
      <c r="E12" s="173">
        <f>SUM(E5:E11)</f>
        <v>0</v>
      </c>
      <c r="F12" s="172"/>
      <c r="G12" s="173">
        <f>SUM(G5:G11)</f>
        <v>0</v>
      </c>
    </row>
    <row r="13" spans="1:8" x14ac:dyDescent="0.35">
      <c r="A13" s="170" t="s">
        <v>206</v>
      </c>
      <c r="B13" s="2"/>
      <c r="C13" s="169"/>
      <c r="F13" s="172"/>
      <c r="G13" s="167"/>
    </row>
    <row r="14" spans="1:8" x14ac:dyDescent="0.35">
      <c r="A14" s="9" t="s">
        <v>50</v>
      </c>
      <c r="B14" s="9" t="s">
        <v>73</v>
      </c>
      <c r="C14" s="82"/>
      <c r="E14" s="174"/>
      <c r="F14" s="172"/>
      <c r="G14" s="167"/>
    </row>
    <row r="15" spans="1:8" x14ac:dyDescent="0.35">
      <c r="A15" s="9" t="s">
        <v>54</v>
      </c>
      <c r="B15" s="9" t="s">
        <v>208</v>
      </c>
      <c r="C15" s="82"/>
      <c r="E15" s="174"/>
      <c r="F15" s="172"/>
      <c r="G15" s="167"/>
    </row>
    <row r="16" spans="1:8" x14ac:dyDescent="0.35">
      <c r="A16" s="9"/>
      <c r="B16" s="9"/>
      <c r="C16" s="173">
        <f>SUM(C14)</f>
        <v>0</v>
      </c>
      <c r="E16" s="173">
        <f>SUM(E14:E15)</f>
        <v>0</v>
      </c>
      <c r="F16" s="172"/>
      <c r="G16" s="173">
        <f>SUM(G14:G15)</f>
        <v>0</v>
      </c>
    </row>
    <row r="17" spans="1:7" x14ac:dyDescent="0.35">
      <c r="A17" s="9"/>
      <c r="B17" s="9"/>
      <c r="C17" s="22"/>
      <c r="F17" s="172"/>
    </row>
    <row r="18" spans="1:7" ht="15" thickBot="1" x14ac:dyDescent="0.4">
      <c r="A18" s="171" t="s">
        <v>205</v>
      </c>
      <c r="B18" s="9"/>
      <c r="C18" s="168">
        <f>C16-C12</f>
        <v>0</v>
      </c>
      <c r="E18" s="168">
        <f>E16-E12</f>
        <v>0</v>
      </c>
      <c r="G18" s="168">
        <f>G16-G12</f>
        <v>0</v>
      </c>
    </row>
    <row r="19" spans="1:7" x14ac:dyDescent="0.35">
      <c r="A19" s="9"/>
      <c r="B19" s="9"/>
      <c r="C19" s="22"/>
      <c r="G19" s="167"/>
    </row>
    <row r="20" spans="1:7" x14ac:dyDescent="0.35">
      <c r="A20" s="9"/>
      <c r="B20" s="9"/>
      <c r="C20" s="22"/>
      <c r="G20" s="167"/>
    </row>
    <row r="21" spans="1:7" x14ac:dyDescent="0.35">
      <c r="A21" s="170" t="s">
        <v>78</v>
      </c>
      <c r="B21" s="2"/>
      <c r="C21" s="169"/>
      <c r="G21" s="167"/>
    </row>
    <row r="22" spans="1:7" x14ac:dyDescent="0.35">
      <c r="A22" s="9" t="s">
        <v>339</v>
      </c>
      <c r="B22" s="9"/>
      <c r="C22" s="329"/>
      <c r="G22" s="82"/>
    </row>
    <row r="23" spans="1:7" x14ac:dyDescent="0.35">
      <c r="A23" s="9" t="s">
        <v>138</v>
      </c>
      <c r="B23" s="9"/>
      <c r="C23" s="22">
        <f>C18</f>
        <v>0</v>
      </c>
      <c r="G23" s="22">
        <f>G18</f>
        <v>0</v>
      </c>
    </row>
    <row r="24" spans="1:7" ht="15" thickBot="1" x14ac:dyDescent="0.4">
      <c r="A24" s="9" t="s">
        <v>340</v>
      </c>
      <c r="B24" s="9"/>
      <c r="C24" s="168">
        <f>SUM(C22:C23)</f>
        <v>0</v>
      </c>
      <c r="G24" s="168">
        <f>SUM(G22:G23)</f>
        <v>0</v>
      </c>
    </row>
    <row r="25" spans="1:7" x14ac:dyDescent="0.35">
      <c r="A25" s="9"/>
      <c r="B25" s="9"/>
      <c r="C25" s="22"/>
      <c r="G25" s="167"/>
    </row>
    <row r="26" spans="1:7" x14ac:dyDescent="0.35">
      <c r="G26" s="167"/>
    </row>
    <row r="27" spans="1:7" x14ac:dyDescent="0.35">
      <c r="G27" s="167"/>
    </row>
    <row r="28" spans="1:7" x14ac:dyDescent="0.35">
      <c r="G28" s="167"/>
    </row>
    <row r="29" spans="1:7" x14ac:dyDescent="0.35">
      <c r="G29" s="167"/>
    </row>
    <row r="30" spans="1:7" x14ac:dyDescent="0.35">
      <c r="G30" s="167"/>
    </row>
    <row r="31" spans="1:7" x14ac:dyDescent="0.35">
      <c r="G31" s="167"/>
    </row>
    <row r="32" spans="1:7" x14ac:dyDescent="0.35">
      <c r="G32" s="167"/>
    </row>
    <row r="33" spans="7:7" x14ac:dyDescent="0.35">
      <c r="G33" s="167"/>
    </row>
    <row r="34" spans="7:7" x14ac:dyDescent="0.35">
      <c r="G34" s="167"/>
    </row>
    <row r="35" spans="7:7" x14ac:dyDescent="0.35">
      <c r="G35" s="167"/>
    </row>
    <row r="36" spans="7:7" x14ac:dyDescent="0.35">
      <c r="G36" s="167"/>
    </row>
    <row r="37" spans="7:7" x14ac:dyDescent="0.35">
      <c r="G37" s="167"/>
    </row>
    <row r="38" spans="7:7" x14ac:dyDescent="0.35">
      <c r="G38" s="167"/>
    </row>
    <row r="39" spans="7:7" x14ac:dyDescent="0.35">
      <c r="G39" s="167"/>
    </row>
    <row r="40" spans="7:7" x14ac:dyDescent="0.35">
      <c r="G40" s="167"/>
    </row>
    <row r="41" spans="7:7" x14ac:dyDescent="0.35">
      <c r="G41" s="167"/>
    </row>
    <row r="42" spans="7:7" x14ac:dyDescent="0.35">
      <c r="G42" s="167"/>
    </row>
    <row r="43" spans="7:7" x14ac:dyDescent="0.35">
      <c r="G43" s="167"/>
    </row>
    <row r="44" spans="7:7" x14ac:dyDescent="0.35">
      <c r="G44" s="167"/>
    </row>
    <row r="45" spans="7:7" x14ac:dyDescent="0.35">
      <c r="G45" s="167"/>
    </row>
    <row r="46" spans="7:7" x14ac:dyDescent="0.35">
      <c r="G46" s="167"/>
    </row>
    <row r="47" spans="7:7" x14ac:dyDescent="0.35">
      <c r="G47" s="167"/>
    </row>
    <row r="48" spans="7:7" x14ac:dyDescent="0.35">
      <c r="G48" s="167"/>
    </row>
    <row r="49" spans="7:7" x14ac:dyDescent="0.35">
      <c r="G49" s="167"/>
    </row>
    <row r="50" spans="7:7" x14ac:dyDescent="0.35">
      <c r="G50" s="167"/>
    </row>
    <row r="51" spans="7:7" x14ac:dyDescent="0.35">
      <c r="G51" s="167"/>
    </row>
    <row r="52" spans="7:7" x14ac:dyDescent="0.35">
      <c r="G52" s="167"/>
    </row>
    <row r="53" spans="7:7" x14ac:dyDescent="0.35">
      <c r="G53" s="167"/>
    </row>
    <row r="54" spans="7:7" x14ac:dyDescent="0.35">
      <c r="G54" s="167"/>
    </row>
    <row r="55" spans="7:7" x14ac:dyDescent="0.35">
      <c r="G55" s="167"/>
    </row>
    <row r="56" spans="7:7" x14ac:dyDescent="0.35">
      <c r="G56" s="167"/>
    </row>
    <row r="57" spans="7:7" x14ac:dyDescent="0.35">
      <c r="G57" s="167"/>
    </row>
    <row r="58" spans="7:7" x14ac:dyDescent="0.35">
      <c r="G58" s="167"/>
    </row>
    <row r="59" spans="7:7" x14ac:dyDescent="0.35">
      <c r="G59" s="167"/>
    </row>
    <row r="60" spans="7:7" x14ac:dyDescent="0.35">
      <c r="G60" s="167"/>
    </row>
    <row r="61" spans="7:7" x14ac:dyDescent="0.35">
      <c r="G61" s="167"/>
    </row>
  </sheetData>
  <mergeCells count="2">
    <mergeCell ref="C1:C2"/>
    <mergeCell ref="G1:G2"/>
  </mergeCells>
  <pageMargins left="0.7" right="0.7" top="0.75" bottom="0.75" header="0.3" footer="0.3"/>
  <pageSetup paperSize="9" scale="96" orientation="landscape" horizontalDpi="4294967294"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40"/>
  <sheetViews>
    <sheetView zoomScaleNormal="100" workbookViewId="0">
      <pane ySplit="2" topLeftCell="A3" activePane="bottomLeft" state="frozen"/>
      <selection pane="bottomLeft" activeCell="E12" sqref="E12"/>
    </sheetView>
  </sheetViews>
  <sheetFormatPr defaultColWidth="8.7265625" defaultRowHeight="12.5" x14ac:dyDescent="0.25"/>
  <cols>
    <col min="1" max="1" width="34.7265625" style="181" customWidth="1"/>
    <col min="2" max="9" width="14" style="181" customWidth="1"/>
    <col min="10" max="10" width="14.26953125" style="181" customWidth="1"/>
    <col min="11" max="12" width="11.7265625" style="181" hidden="1" customWidth="1"/>
    <col min="13" max="13" width="11.54296875" style="181" hidden="1" customWidth="1"/>
    <col min="14" max="16384" width="8.7265625" style="181"/>
  </cols>
  <sheetData>
    <row r="1" spans="1:10" ht="15.5" x14ac:dyDescent="0.35">
      <c r="A1" s="180" t="s">
        <v>209</v>
      </c>
      <c r="D1" s="182" t="s">
        <v>210</v>
      </c>
      <c r="E1" s="488" t="str">
        <f>Monitoring!B3</f>
        <v>Holy Trinity Primary S'dale</v>
      </c>
      <c r="F1" s="489"/>
      <c r="G1" s="490"/>
      <c r="H1" s="182" t="s">
        <v>211</v>
      </c>
      <c r="I1" s="324" t="str">
        <f>Monitoring!D3</f>
        <v>FAWB</v>
      </c>
    </row>
    <row r="2" spans="1:10" ht="15.5" x14ac:dyDescent="0.35">
      <c r="A2" s="180" t="s">
        <v>341</v>
      </c>
    </row>
    <row r="3" spans="1:10" ht="13" x14ac:dyDescent="0.3">
      <c r="B3" s="183" t="s">
        <v>172</v>
      </c>
    </row>
    <row r="4" spans="1:10" ht="14.5" x14ac:dyDescent="0.35">
      <c r="A4" s="181" t="s">
        <v>342</v>
      </c>
      <c r="B4" s="184">
        <f>Monitoring!C9</f>
        <v>5697</v>
      </c>
    </row>
    <row r="6" spans="1:10" ht="13" x14ac:dyDescent="0.3">
      <c r="A6" s="181" t="s">
        <v>212</v>
      </c>
      <c r="B6" s="185"/>
      <c r="C6" s="186" t="s">
        <v>213</v>
      </c>
      <c r="D6" s="186"/>
    </row>
    <row r="7" spans="1:10" ht="13" x14ac:dyDescent="0.3">
      <c r="A7" s="181" t="s">
        <v>214</v>
      </c>
      <c r="B7" s="185"/>
      <c r="C7" s="186" t="s">
        <v>215</v>
      </c>
      <c r="D7" s="186"/>
    </row>
    <row r="9" spans="1:10" ht="13" thickBot="1" x14ac:dyDescent="0.3">
      <c r="A9" s="181" t="s">
        <v>342</v>
      </c>
      <c r="B9" s="187">
        <f>SUM(B6:B8)</f>
        <v>0</v>
      </c>
    </row>
    <row r="10" spans="1:10" x14ac:dyDescent="0.25">
      <c r="B10" s="188" t="str">
        <f>IF(B9=B4,"","ERROR")</f>
        <v>ERROR</v>
      </c>
    </row>
    <row r="11" spans="1:10" ht="13.5" thickBot="1" x14ac:dyDescent="0.35">
      <c r="E11" s="491" t="s">
        <v>348</v>
      </c>
      <c r="F11" s="491"/>
      <c r="G11" s="491"/>
      <c r="H11" s="491"/>
      <c r="I11" s="491"/>
    </row>
    <row r="12" spans="1:10" ht="13" x14ac:dyDescent="0.3">
      <c r="A12" s="189" t="s">
        <v>216</v>
      </c>
      <c r="B12" s="190" t="s">
        <v>343</v>
      </c>
      <c r="C12" s="492" t="s">
        <v>217</v>
      </c>
      <c r="D12" s="494" t="s">
        <v>218</v>
      </c>
      <c r="E12" s="191" t="s">
        <v>219</v>
      </c>
      <c r="F12" s="191" t="s">
        <v>220</v>
      </c>
      <c r="G12" s="191" t="s">
        <v>221</v>
      </c>
      <c r="H12" s="191" t="s">
        <v>221</v>
      </c>
      <c r="I12" s="191" t="s">
        <v>221</v>
      </c>
      <c r="J12" s="192" t="s">
        <v>344</v>
      </c>
    </row>
    <row r="13" spans="1:10" ht="13.5" thickBot="1" x14ac:dyDescent="0.35">
      <c r="A13" s="193"/>
      <c r="B13" s="194" t="s">
        <v>172</v>
      </c>
      <c r="C13" s="493"/>
      <c r="D13" s="495"/>
      <c r="E13" s="194" t="s">
        <v>172</v>
      </c>
      <c r="F13" s="194" t="s">
        <v>172</v>
      </c>
      <c r="G13" s="194" t="s">
        <v>172</v>
      </c>
      <c r="H13" s="194" t="s">
        <v>172</v>
      </c>
      <c r="I13" s="194" t="s">
        <v>172</v>
      </c>
      <c r="J13" s="195" t="s">
        <v>172</v>
      </c>
    </row>
    <row r="14" spans="1:10" x14ac:dyDescent="0.25">
      <c r="A14" s="196" t="s">
        <v>222</v>
      </c>
      <c r="B14" s="197"/>
      <c r="C14" s="197"/>
      <c r="D14" s="197"/>
      <c r="E14" s="197"/>
      <c r="F14" s="197"/>
      <c r="G14" s="197"/>
      <c r="H14" s="197"/>
      <c r="I14" s="197"/>
      <c r="J14" s="198">
        <f>B14-SUM(E14:I14)</f>
        <v>0</v>
      </c>
    </row>
    <row r="15" spans="1:10" x14ac:dyDescent="0.25">
      <c r="A15" s="199" t="s">
        <v>223</v>
      </c>
      <c r="B15" s="200"/>
      <c r="C15" s="200"/>
      <c r="D15" s="200"/>
      <c r="E15" s="200"/>
      <c r="F15" s="200"/>
      <c r="G15" s="200"/>
      <c r="H15" s="200"/>
      <c r="I15" s="200"/>
      <c r="J15" s="201">
        <f t="shared" ref="J15:J30" si="0">B15-SUM(E15:I15)</f>
        <v>0</v>
      </c>
    </row>
    <row r="16" spans="1:10" x14ac:dyDescent="0.25">
      <c r="A16" s="199" t="s">
        <v>224</v>
      </c>
      <c r="B16" s="200"/>
      <c r="C16" s="200"/>
      <c r="D16" s="200"/>
      <c r="E16" s="200"/>
      <c r="F16" s="200"/>
      <c r="G16" s="200"/>
      <c r="H16" s="200"/>
      <c r="I16" s="200"/>
      <c r="J16" s="201">
        <f t="shared" si="0"/>
        <v>0</v>
      </c>
    </row>
    <row r="17" spans="1:10" x14ac:dyDescent="0.25">
      <c r="A17" s="199"/>
      <c r="B17" s="200"/>
      <c r="C17" s="200"/>
      <c r="D17" s="200"/>
      <c r="E17" s="200"/>
      <c r="F17" s="200"/>
      <c r="G17" s="200"/>
      <c r="H17" s="200"/>
      <c r="I17" s="200"/>
      <c r="J17" s="201">
        <f t="shared" si="0"/>
        <v>0</v>
      </c>
    </row>
    <row r="18" spans="1:10" x14ac:dyDescent="0.25">
      <c r="A18" s="199"/>
      <c r="B18" s="200"/>
      <c r="C18" s="200"/>
      <c r="D18" s="200"/>
      <c r="E18" s="200"/>
      <c r="F18" s="200"/>
      <c r="G18" s="200"/>
      <c r="H18" s="200"/>
      <c r="I18" s="200"/>
      <c r="J18" s="201">
        <f t="shared" si="0"/>
        <v>0</v>
      </c>
    </row>
    <row r="19" spans="1:10" x14ac:dyDescent="0.25">
      <c r="A19" s="199"/>
      <c r="B19" s="200"/>
      <c r="C19" s="200"/>
      <c r="D19" s="200"/>
      <c r="E19" s="200"/>
      <c r="F19" s="200"/>
      <c r="G19" s="200"/>
      <c r="H19" s="200"/>
      <c r="I19" s="200"/>
      <c r="J19" s="201">
        <f t="shared" si="0"/>
        <v>0</v>
      </c>
    </row>
    <row r="20" spans="1:10" x14ac:dyDescent="0.25">
      <c r="A20" s="199"/>
      <c r="B20" s="200"/>
      <c r="C20" s="200"/>
      <c r="D20" s="200"/>
      <c r="E20" s="200"/>
      <c r="F20" s="200"/>
      <c r="G20" s="200"/>
      <c r="H20" s="200"/>
      <c r="I20" s="200"/>
      <c r="J20" s="201">
        <f t="shared" si="0"/>
        <v>0</v>
      </c>
    </row>
    <row r="21" spans="1:10" x14ac:dyDescent="0.25">
      <c r="A21" s="199"/>
      <c r="B21" s="200"/>
      <c r="C21" s="200"/>
      <c r="D21" s="200"/>
      <c r="E21" s="200"/>
      <c r="F21" s="200"/>
      <c r="G21" s="200"/>
      <c r="H21" s="200"/>
      <c r="I21" s="200"/>
      <c r="J21" s="201">
        <f t="shared" si="0"/>
        <v>0</v>
      </c>
    </row>
    <row r="22" spans="1:10" x14ac:dyDescent="0.25">
      <c r="A22" s="199"/>
      <c r="B22" s="200"/>
      <c r="C22" s="200"/>
      <c r="D22" s="200"/>
      <c r="E22" s="200"/>
      <c r="F22" s="200"/>
      <c r="G22" s="200"/>
      <c r="H22" s="200"/>
      <c r="I22" s="200"/>
      <c r="J22" s="201">
        <f t="shared" si="0"/>
        <v>0</v>
      </c>
    </row>
    <row r="23" spans="1:10" x14ac:dyDescent="0.25">
      <c r="A23" s="199"/>
      <c r="B23" s="200"/>
      <c r="C23" s="200"/>
      <c r="D23" s="200"/>
      <c r="E23" s="200"/>
      <c r="F23" s="200"/>
      <c r="G23" s="200"/>
      <c r="H23" s="200"/>
      <c r="I23" s="200"/>
      <c r="J23" s="201">
        <f t="shared" si="0"/>
        <v>0</v>
      </c>
    </row>
    <row r="24" spans="1:10" x14ac:dyDescent="0.25">
      <c r="A24" s="199"/>
      <c r="B24" s="200"/>
      <c r="C24" s="200"/>
      <c r="D24" s="200"/>
      <c r="E24" s="200"/>
      <c r="F24" s="200"/>
      <c r="G24" s="200"/>
      <c r="H24" s="200"/>
      <c r="I24" s="200"/>
      <c r="J24" s="201">
        <f t="shared" si="0"/>
        <v>0</v>
      </c>
    </row>
    <row r="25" spans="1:10" x14ac:dyDescent="0.25">
      <c r="A25" s="199"/>
      <c r="B25" s="200"/>
      <c r="C25" s="200"/>
      <c r="D25" s="200"/>
      <c r="E25" s="200"/>
      <c r="F25" s="200"/>
      <c r="G25" s="200"/>
      <c r="H25" s="200"/>
      <c r="I25" s="200"/>
      <c r="J25" s="201">
        <f t="shared" si="0"/>
        <v>0</v>
      </c>
    </row>
    <row r="26" spans="1:10" x14ac:dyDescent="0.25">
      <c r="A26" s="199"/>
      <c r="B26" s="200"/>
      <c r="C26" s="200"/>
      <c r="D26" s="200"/>
      <c r="E26" s="200"/>
      <c r="F26" s="200"/>
      <c r="G26" s="200"/>
      <c r="H26" s="200"/>
      <c r="I26" s="200"/>
      <c r="J26" s="201">
        <f t="shared" si="0"/>
        <v>0</v>
      </c>
    </row>
    <row r="27" spans="1:10" x14ac:dyDescent="0.25">
      <c r="A27" s="199"/>
      <c r="B27" s="200"/>
      <c r="C27" s="200"/>
      <c r="D27" s="200"/>
      <c r="E27" s="200"/>
      <c r="F27" s="200"/>
      <c r="G27" s="200"/>
      <c r="H27" s="200"/>
      <c r="I27" s="200"/>
      <c r="J27" s="201">
        <f t="shared" si="0"/>
        <v>0</v>
      </c>
    </row>
    <row r="28" spans="1:10" x14ac:dyDescent="0.25">
      <c r="A28" s="199"/>
      <c r="B28" s="200"/>
      <c r="C28" s="200"/>
      <c r="D28" s="200"/>
      <c r="E28" s="200"/>
      <c r="F28" s="200"/>
      <c r="G28" s="200"/>
      <c r="H28" s="200"/>
      <c r="I28" s="200"/>
      <c r="J28" s="201">
        <f t="shared" si="0"/>
        <v>0</v>
      </c>
    </row>
    <row r="29" spans="1:10" x14ac:dyDescent="0.25">
      <c r="A29" s="199"/>
      <c r="B29" s="200"/>
      <c r="C29" s="200"/>
      <c r="D29" s="200"/>
      <c r="E29" s="200"/>
      <c r="F29" s="200"/>
      <c r="G29" s="200"/>
      <c r="H29" s="200"/>
      <c r="I29" s="200"/>
      <c r="J29" s="201">
        <f t="shared" si="0"/>
        <v>0</v>
      </c>
    </row>
    <row r="30" spans="1:10" x14ac:dyDescent="0.25">
      <c r="A30" s="199"/>
      <c r="B30" s="200"/>
      <c r="C30" s="200"/>
      <c r="D30" s="200"/>
      <c r="E30" s="200"/>
      <c r="F30" s="200"/>
      <c r="G30" s="200"/>
      <c r="H30" s="200"/>
      <c r="I30" s="200"/>
      <c r="J30" s="201">
        <f t="shared" si="0"/>
        <v>0</v>
      </c>
    </row>
    <row r="31" spans="1:10" x14ac:dyDescent="0.25">
      <c r="A31" s="202"/>
      <c r="B31" s="203"/>
      <c r="C31" s="203"/>
      <c r="D31" s="203"/>
      <c r="E31" s="203"/>
      <c r="F31" s="203"/>
      <c r="G31" s="203"/>
      <c r="H31" s="203"/>
      <c r="I31" s="203"/>
      <c r="J31" s="204"/>
    </row>
    <row r="32" spans="1:10" ht="13" thickBot="1" x14ac:dyDescent="0.3">
      <c r="A32" s="205"/>
      <c r="B32" s="206">
        <f>SUM(B14:B30)</f>
        <v>0</v>
      </c>
      <c r="C32" s="207"/>
      <c r="D32" s="207"/>
      <c r="E32" s="207"/>
      <c r="F32" s="207"/>
      <c r="G32" s="207"/>
      <c r="H32" s="207"/>
      <c r="I32" s="207"/>
      <c r="J32" s="208">
        <f>SUM(J14:J30)</f>
        <v>0</v>
      </c>
    </row>
    <row r="33" spans="1:9" x14ac:dyDescent="0.25">
      <c r="B33" s="188" t="str">
        <f>IF(B32=B7,"","ERROR")</f>
        <v/>
      </c>
    </row>
    <row r="34" spans="1:9" ht="18" customHeight="1" x14ac:dyDescent="0.25">
      <c r="A34" s="486" t="s">
        <v>225</v>
      </c>
      <c r="B34" s="486"/>
      <c r="C34" s="486"/>
      <c r="D34" s="486"/>
      <c r="E34" s="486"/>
      <c r="F34" s="486"/>
      <c r="G34" s="486"/>
      <c r="H34" s="486"/>
      <c r="I34" s="486"/>
    </row>
    <row r="35" spans="1:9" ht="18" customHeight="1" x14ac:dyDescent="0.25">
      <c r="A35" s="486" t="s">
        <v>226</v>
      </c>
      <c r="B35" s="486"/>
      <c r="C35" s="486"/>
      <c r="D35" s="486"/>
      <c r="E35" s="486"/>
      <c r="F35" s="486"/>
      <c r="G35" s="486"/>
      <c r="H35" s="486"/>
      <c r="I35" s="486"/>
    </row>
    <row r="36" spans="1:9" ht="18" customHeight="1" x14ac:dyDescent="0.25">
      <c r="A36" s="486" t="s">
        <v>227</v>
      </c>
      <c r="B36" s="486"/>
      <c r="C36" s="486"/>
      <c r="D36" s="486"/>
      <c r="E36" s="486"/>
      <c r="F36" s="486"/>
      <c r="G36" s="486"/>
      <c r="H36" s="486"/>
      <c r="I36" s="486"/>
    </row>
    <row r="37" spans="1:9" ht="19.149999999999999" customHeight="1" x14ac:dyDescent="0.25">
      <c r="A37" s="487" t="s">
        <v>228</v>
      </c>
      <c r="B37" s="487"/>
      <c r="C37" s="487"/>
      <c r="D37" s="487"/>
      <c r="E37" s="487"/>
      <c r="F37" s="487"/>
      <c r="G37" s="487"/>
      <c r="H37" s="487"/>
      <c r="I37" s="487"/>
    </row>
    <row r="38" spans="1:9" ht="28.5" customHeight="1" x14ac:dyDescent="0.25">
      <c r="A38" s="487" t="s">
        <v>229</v>
      </c>
      <c r="B38" s="487"/>
      <c r="C38" s="487"/>
      <c r="D38" s="487"/>
      <c r="E38" s="487"/>
      <c r="F38" s="487"/>
      <c r="G38" s="487"/>
      <c r="H38" s="487"/>
      <c r="I38" s="487"/>
    </row>
    <row r="39" spans="1:9" ht="18" customHeight="1" x14ac:dyDescent="0.25">
      <c r="A39" s="487" t="s">
        <v>230</v>
      </c>
      <c r="B39" s="487"/>
      <c r="C39" s="487"/>
      <c r="D39" s="487"/>
      <c r="E39" s="487"/>
      <c r="F39" s="487"/>
      <c r="G39" s="487"/>
      <c r="H39" s="487"/>
      <c r="I39" s="487"/>
    </row>
    <row r="40" spans="1:9" ht="18" customHeight="1" x14ac:dyDescent="0.25">
      <c r="A40" s="487" t="s">
        <v>231</v>
      </c>
      <c r="B40" s="487"/>
      <c r="C40" s="487"/>
      <c r="D40" s="487"/>
      <c r="E40" s="487"/>
      <c r="F40" s="487"/>
      <c r="G40" s="487"/>
      <c r="H40" s="487"/>
      <c r="I40" s="487"/>
    </row>
  </sheetData>
  <mergeCells count="11">
    <mergeCell ref="A35:I35"/>
    <mergeCell ref="E1:G1"/>
    <mergeCell ref="E11:I11"/>
    <mergeCell ref="C12:C13"/>
    <mergeCell ref="D12:D13"/>
    <mergeCell ref="A34:I34"/>
    <mergeCell ref="A36:I36"/>
    <mergeCell ref="A37:I37"/>
    <mergeCell ref="A38:I38"/>
    <mergeCell ref="A39:I39"/>
    <mergeCell ref="A40:I40"/>
  </mergeCells>
  <printOptions horizontalCentered="1"/>
  <pageMargins left="0.19685039370078741" right="0.19685039370078741" top="7.874015748031496E-2" bottom="7.874015748031496E-2" header="0" footer="0"/>
  <pageSetup paperSize="9" scale="89" fitToHeight="0" orientation="landscape" horizontalDpi="4294967294"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0"/>
  <sheetViews>
    <sheetView workbookViewId="0">
      <selection activeCell="G16" sqref="G16"/>
    </sheetView>
  </sheetViews>
  <sheetFormatPr defaultRowHeight="14.5" x14ac:dyDescent="0.35"/>
  <cols>
    <col min="1" max="1" width="18" customWidth="1"/>
    <col min="2" max="2" width="13.26953125" customWidth="1"/>
    <col min="3" max="3" width="3.54296875" customWidth="1"/>
    <col min="4" max="5" width="13.26953125" customWidth="1"/>
    <col min="7" max="8" width="13.26953125" customWidth="1"/>
  </cols>
  <sheetData>
    <row r="1" spans="1:8" x14ac:dyDescent="0.35">
      <c r="A1" s="123" t="s">
        <v>170</v>
      </c>
    </row>
    <row r="2" spans="1:8" x14ac:dyDescent="0.35">
      <c r="A2" s="123"/>
    </row>
    <row r="3" spans="1:8" x14ac:dyDescent="0.35">
      <c r="A3" s="498" t="s">
        <v>194</v>
      </c>
      <c r="B3" s="498"/>
      <c r="C3" s="498"/>
      <c r="D3" s="498"/>
      <c r="E3" s="498"/>
    </row>
    <row r="4" spans="1:8" x14ac:dyDescent="0.35">
      <c r="A4" s="497" t="s">
        <v>186</v>
      </c>
      <c r="B4" s="497"/>
      <c r="C4" s="497"/>
      <c r="D4" s="497"/>
      <c r="E4" s="497"/>
    </row>
    <row r="5" spans="1:8" ht="30" customHeight="1" x14ac:dyDescent="0.35">
      <c r="A5" s="497" t="s">
        <v>187</v>
      </c>
      <c r="B5" s="497"/>
      <c r="C5" s="497"/>
      <c r="D5" s="497"/>
      <c r="E5" s="497"/>
    </row>
    <row r="6" spans="1:8" ht="30.75" customHeight="1" x14ac:dyDescent="0.35">
      <c r="A6" s="497" t="s">
        <v>188</v>
      </c>
      <c r="B6" s="497"/>
      <c r="C6" s="497"/>
      <c r="D6" s="497"/>
      <c r="E6" s="497"/>
    </row>
    <row r="7" spans="1:8" x14ac:dyDescent="0.35">
      <c r="A7" s="496" t="s">
        <v>195</v>
      </c>
      <c r="B7" s="496"/>
      <c r="C7" s="496"/>
      <c r="D7" s="496"/>
      <c r="E7" s="496"/>
    </row>
    <row r="8" spans="1:8" x14ac:dyDescent="0.35">
      <c r="A8" s="496" t="s">
        <v>196</v>
      </c>
      <c r="B8" s="496"/>
      <c r="C8" s="496"/>
      <c r="D8" s="496"/>
      <c r="E8" s="496"/>
    </row>
    <row r="10" spans="1:8" x14ac:dyDescent="0.35">
      <c r="A10" t="s">
        <v>171</v>
      </c>
      <c r="B10" s="136" t="str">
        <f>Monitoring!A2</f>
        <v>NOVEMBER</v>
      </c>
    </row>
    <row r="11" spans="1:8" x14ac:dyDescent="0.35">
      <c r="B11" s="142"/>
    </row>
    <row r="12" spans="1:8" ht="43.5" customHeight="1" x14ac:dyDescent="0.35">
      <c r="B12" s="143" t="s">
        <v>189</v>
      </c>
      <c r="C12" s="141"/>
      <c r="D12" s="144" t="s">
        <v>190</v>
      </c>
      <c r="E12" s="145" t="s">
        <v>191</v>
      </c>
      <c r="G12" s="144" t="s">
        <v>193</v>
      </c>
      <c r="H12" s="147" t="s">
        <v>192</v>
      </c>
    </row>
    <row r="13" spans="1:8" x14ac:dyDescent="0.35">
      <c r="B13" s="124" t="s">
        <v>172</v>
      </c>
      <c r="D13" s="124" t="s">
        <v>172</v>
      </c>
      <c r="E13" s="124" t="s">
        <v>172</v>
      </c>
      <c r="G13" s="124" t="s">
        <v>172</v>
      </c>
      <c r="H13" s="124" t="s">
        <v>172</v>
      </c>
    </row>
    <row r="14" spans="1:8" x14ac:dyDescent="0.35">
      <c r="A14" s="125"/>
      <c r="B14" s="126"/>
    </row>
    <row r="15" spans="1:8" x14ac:dyDescent="0.35">
      <c r="A15" s="125" t="s">
        <v>0</v>
      </c>
      <c r="B15" s="138"/>
      <c r="D15" s="148"/>
      <c r="E15" s="146">
        <f>SUM(B15:D15)</f>
        <v>0</v>
      </c>
      <c r="G15" s="148"/>
      <c r="H15" s="146">
        <f>E15*$B$25+G15</f>
        <v>0</v>
      </c>
    </row>
    <row r="16" spans="1:8" x14ac:dyDescent="0.35">
      <c r="A16" s="125" t="s">
        <v>59</v>
      </c>
      <c r="B16" s="138"/>
      <c r="D16" s="148"/>
      <c r="E16" s="146">
        <f t="shared" ref="E16:E21" si="0">SUM(B16:D16)</f>
        <v>0</v>
      </c>
      <c r="G16" s="148"/>
      <c r="H16" s="146">
        <f t="shared" ref="H16:H21" si="1">E16*$B$25+G16</f>
        <v>0</v>
      </c>
    </row>
    <row r="17" spans="1:8" x14ac:dyDescent="0.35">
      <c r="A17" s="125" t="s">
        <v>2</v>
      </c>
      <c r="B17" s="138"/>
      <c r="D17" s="148"/>
      <c r="E17" s="146">
        <f t="shared" si="0"/>
        <v>0</v>
      </c>
      <c r="G17" s="148"/>
      <c r="H17" s="146">
        <f t="shared" si="1"/>
        <v>0</v>
      </c>
    </row>
    <row r="18" spans="1:8" x14ac:dyDescent="0.35">
      <c r="A18" s="125" t="s">
        <v>4</v>
      </c>
      <c r="B18" s="138"/>
      <c r="D18" s="148"/>
      <c r="E18" s="146">
        <f t="shared" si="0"/>
        <v>0</v>
      </c>
      <c r="G18" s="148"/>
      <c r="H18" s="146">
        <f t="shared" si="1"/>
        <v>0</v>
      </c>
    </row>
    <row r="19" spans="1:8" x14ac:dyDescent="0.35">
      <c r="A19" s="125" t="s">
        <v>6</v>
      </c>
      <c r="B19" s="138"/>
      <c r="D19" s="148"/>
      <c r="E19" s="146">
        <f t="shared" si="0"/>
        <v>0</v>
      </c>
      <c r="G19" s="148"/>
      <c r="H19" s="146">
        <f t="shared" si="1"/>
        <v>0</v>
      </c>
    </row>
    <row r="20" spans="1:8" x14ac:dyDescent="0.35">
      <c r="A20" s="125" t="s">
        <v>63</v>
      </c>
      <c r="B20" s="138"/>
      <c r="D20" s="148"/>
      <c r="E20" s="146">
        <f t="shared" si="0"/>
        <v>0</v>
      </c>
      <c r="G20" s="148"/>
      <c r="H20" s="146">
        <f t="shared" si="1"/>
        <v>0</v>
      </c>
    </row>
    <row r="21" spans="1:8" x14ac:dyDescent="0.35">
      <c r="A21" s="125" t="s">
        <v>8</v>
      </c>
      <c r="B21" s="138"/>
      <c r="D21" s="148"/>
      <c r="E21" s="146">
        <f t="shared" si="0"/>
        <v>0</v>
      </c>
      <c r="G21" s="148"/>
      <c r="H21" s="146">
        <f t="shared" si="1"/>
        <v>0</v>
      </c>
    </row>
    <row r="22" spans="1:8" ht="15" thickBot="1" x14ac:dyDescent="0.4">
      <c r="A22" s="125"/>
      <c r="B22" s="127">
        <f>SUM(B15:B21)</f>
        <v>0</v>
      </c>
      <c r="D22" s="127">
        <f t="shared" ref="D22:E22" si="2">SUM(D15:D21)</f>
        <v>0</v>
      </c>
      <c r="E22" s="127">
        <f t="shared" si="2"/>
        <v>0</v>
      </c>
    </row>
    <row r="23" spans="1:8" ht="15" thickTop="1" x14ac:dyDescent="0.35"/>
    <row r="24" spans="1:8" x14ac:dyDescent="0.35">
      <c r="A24" s="125" t="s">
        <v>173</v>
      </c>
      <c r="B24" s="137">
        <f>VLOOKUP($B$10,$A$28:$B$39,2)</f>
        <v>8</v>
      </c>
    </row>
    <row r="25" spans="1:8" x14ac:dyDescent="0.35">
      <c r="A25" s="125" t="s">
        <v>174</v>
      </c>
      <c r="B25" s="136">
        <f>12-B24</f>
        <v>4</v>
      </c>
    </row>
    <row r="27" spans="1:8" hidden="1" x14ac:dyDescent="0.35">
      <c r="A27" s="128"/>
      <c r="B27" s="129"/>
      <c r="C27" s="130"/>
    </row>
    <row r="28" spans="1:8" hidden="1" x14ac:dyDescent="0.35">
      <c r="A28" s="131" t="s">
        <v>175</v>
      </c>
      <c r="B28" s="61">
        <v>1</v>
      </c>
      <c r="C28" s="132"/>
    </row>
    <row r="29" spans="1:8" hidden="1" x14ac:dyDescent="0.35">
      <c r="A29" s="131" t="s">
        <v>178</v>
      </c>
      <c r="B29" s="61">
        <v>5</v>
      </c>
      <c r="C29" s="132"/>
    </row>
    <row r="30" spans="1:8" hidden="1" x14ac:dyDescent="0.35">
      <c r="A30" s="131" t="s">
        <v>182</v>
      </c>
      <c r="B30" s="61">
        <v>9</v>
      </c>
      <c r="C30" s="132"/>
    </row>
    <row r="31" spans="1:8" hidden="1" x14ac:dyDescent="0.35">
      <c r="A31" s="131" t="s">
        <v>184</v>
      </c>
      <c r="B31" s="61">
        <v>11</v>
      </c>
      <c r="C31" s="132"/>
    </row>
    <row r="32" spans="1:8" hidden="1" x14ac:dyDescent="0.35">
      <c r="A32" s="131" t="s">
        <v>183</v>
      </c>
      <c r="B32" s="61">
        <v>10</v>
      </c>
      <c r="C32" s="132"/>
    </row>
    <row r="33" spans="1:3" hidden="1" x14ac:dyDescent="0.35">
      <c r="A33" s="131" t="s">
        <v>177</v>
      </c>
      <c r="B33" s="61">
        <v>4</v>
      </c>
      <c r="C33" s="132"/>
    </row>
    <row r="34" spans="1:3" hidden="1" x14ac:dyDescent="0.35">
      <c r="A34" s="131" t="s">
        <v>176</v>
      </c>
      <c r="B34" s="61">
        <v>3</v>
      </c>
      <c r="C34" s="132"/>
    </row>
    <row r="35" spans="1:3" hidden="1" x14ac:dyDescent="0.35">
      <c r="A35" s="131" t="s">
        <v>185</v>
      </c>
      <c r="B35" s="61">
        <v>12</v>
      </c>
      <c r="C35" s="132"/>
    </row>
    <row r="36" spans="1:3" hidden="1" x14ac:dyDescent="0.35">
      <c r="A36" s="131" t="s">
        <v>82</v>
      </c>
      <c r="B36" s="61">
        <v>2</v>
      </c>
      <c r="C36" s="132"/>
    </row>
    <row r="37" spans="1:3" hidden="1" x14ac:dyDescent="0.35">
      <c r="A37" s="131" t="s">
        <v>181</v>
      </c>
      <c r="B37" s="61">
        <v>8</v>
      </c>
      <c r="C37" s="132"/>
    </row>
    <row r="38" spans="1:3" hidden="1" x14ac:dyDescent="0.35">
      <c r="A38" s="131" t="s">
        <v>180</v>
      </c>
      <c r="B38" s="61">
        <v>7</v>
      </c>
      <c r="C38" s="132"/>
    </row>
    <row r="39" spans="1:3" hidden="1" x14ac:dyDescent="0.35">
      <c r="A39" s="131" t="s">
        <v>179</v>
      </c>
      <c r="B39" s="61">
        <v>6</v>
      </c>
      <c r="C39" s="132"/>
    </row>
    <row r="40" spans="1:3" hidden="1" x14ac:dyDescent="0.35">
      <c r="A40" s="133"/>
      <c r="B40" s="134"/>
      <c r="C40" s="135"/>
    </row>
  </sheetData>
  <sheetProtection algorithmName="SHA-512" hashValue="ibcIxz5gQjImFH4rWUlDIpL3PV9wpWVDaubuGenmj8j5ZqVKWHfAvCeOnnaImGwE1fayspKUEBKr4BlKf7r+PA==" saltValue="hMFFA24ZatPNQ9yUahOnvA==" spinCount="100000" sheet="1" objects="1" scenarios="1"/>
  <sortState xmlns:xlrd2="http://schemas.microsoft.com/office/spreadsheetml/2017/richdata2" ref="A17:B28">
    <sortCondition ref="A17:A28"/>
  </sortState>
  <mergeCells count="6">
    <mergeCell ref="A8:E8"/>
    <mergeCell ref="A4:E4"/>
    <mergeCell ref="A5:E5"/>
    <mergeCell ref="A6:E6"/>
    <mergeCell ref="A3:E3"/>
    <mergeCell ref="A7:E7"/>
  </mergeCells>
  <pageMargins left="0.7" right="0.7" top="0.75" bottom="0.75" header="0.3" footer="0.3"/>
  <pageSetup paperSize="9" orientation="landscape"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87bd510-4eb0-4618-8ddd-3b37cb3b8b10">
      <Terms xmlns="http://schemas.microsoft.com/office/infopath/2007/PartnerControls"/>
    </lcf76f155ced4ddcb4097134ff3c332f>
    <TaxCatchAll xmlns="67b32312-954f-4f93-baf9-48ab02cf91a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BCC10CE10AE8044A731BDD04CA900EF" ma:contentTypeVersion="13" ma:contentTypeDescription="Create a new document." ma:contentTypeScope="" ma:versionID="f8d6302948abd1472277799951ff3a9f">
  <xsd:schema xmlns:xsd="http://www.w3.org/2001/XMLSchema" xmlns:xs="http://www.w3.org/2001/XMLSchema" xmlns:p="http://schemas.microsoft.com/office/2006/metadata/properties" xmlns:ns2="f87bd510-4eb0-4618-8ddd-3b37cb3b8b10" xmlns:ns3="67b32312-954f-4f93-baf9-48ab02cf91a6" targetNamespace="http://schemas.microsoft.com/office/2006/metadata/properties" ma:root="true" ma:fieldsID="bd6bba8bc0891ec68a94be6909edc03d" ns2:_="" ns3:_="">
    <xsd:import namespace="f87bd510-4eb0-4618-8ddd-3b37cb3b8b10"/>
    <xsd:import namespace="67b32312-954f-4f93-baf9-48ab02cf91a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87bd510-4eb0-4618-8ddd-3b37cb3b8b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34d41d0-c1d9-453e-9dbf-485c5fa3364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b32312-954f-4f93-baf9-48ab02cf91a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b482ac2-6e42-4ce9-be6e-99d6e7af0c65}" ma:internalName="TaxCatchAll" ma:showField="CatchAllData" ma:web="67b32312-954f-4f93-baf9-48ab02cf91a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9B70143-FF12-40C3-BE2C-2239111829D8}">
  <ds:schemaRefs>
    <ds:schemaRef ds:uri="http://schemas.microsoft.com/sharepoint/v3/contenttype/forms"/>
  </ds:schemaRefs>
</ds:datastoreItem>
</file>

<file path=customXml/itemProps2.xml><?xml version="1.0" encoding="utf-8"?>
<ds:datastoreItem xmlns:ds="http://schemas.openxmlformats.org/officeDocument/2006/customXml" ds:itemID="{E6B577F4-58FD-42E9-80CF-E1F338BD2B01}">
  <ds:schemaRefs>
    <ds:schemaRef ds:uri="http://schemas.microsoft.com/office/infopath/2007/PartnerControls"/>
    <ds:schemaRef ds:uri="http://purl.org/dc/dcmitype/"/>
    <ds:schemaRef ds:uri="67b32312-954f-4f93-baf9-48ab02cf91a6"/>
    <ds:schemaRef ds:uri="http://purl.org/dc/elements/1.1/"/>
    <ds:schemaRef ds:uri="f87bd510-4eb0-4618-8ddd-3b37cb3b8b10"/>
    <ds:schemaRef ds:uri="http://www.w3.org/XML/1998/namespace"/>
    <ds:schemaRef ds:uri="http://schemas.microsoft.com/office/2006/documentManagement/types"/>
    <ds:schemaRef ds:uri="http://schemas.openxmlformats.org/package/2006/metadata/core-propertie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15F3460B-137C-4618-9E6E-E3D1732919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87bd510-4eb0-4618-8ddd-3b37cb3b8b10"/>
    <ds:schemaRef ds:uri="67b32312-954f-4f93-baf9-48ab02cf91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Notes</vt:lpstr>
      <vt:lpstr>Monitoring</vt:lpstr>
      <vt:lpstr>NOR</vt:lpstr>
      <vt:lpstr>E Budget</vt:lpstr>
      <vt:lpstr>Balances</vt:lpstr>
      <vt:lpstr>Salary inputs</vt:lpstr>
      <vt:lpstr>Monitoring!Print_Area</vt:lpstr>
      <vt:lpstr>Notes!Print_Area</vt:lpstr>
    </vt:vector>
  </TitlesOfParts>
  <Company>RBWM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localprofile</dc:creator>
  <cp:lastModifiedBy>Carol Elsasser</cp:lastModifiedBy>
  <cp:lastPrinted>2021-06-22T10:51:31Z</cp:lastPrinted>
  <dcterms:created xsi:type="dcterms:W3CDTF">2019-10-22T12:28:21Z</dcterms:created>
  <dcterms:modified xsi:type="dcterms:W3CDTF">2024-12-05T19:56:56Z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0x0101000BCC10CE10AE8044A731BDD04CA900EF</vt:lpwstr>
  </property>
  <property fmtid="{D5CDD505-2E9C-101B-9397-08002B2CF9AE}" pid="3" name="MediaServiceImageTags">
    <vt:lpwstr/>
  </property>
</Properties>
</file>